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7540858-BB58-4F67-8CCD-3E9EEAC692FE}" xr6:coauthVersionLast="37" xr6:coauthVersionMax="37" xr10:uidLastSave="{00000000-0000-0000-0000-000000000000}"/>
  <workbookProtection workbookAlgorithmName="SHA-512" workbookHashValue="Bjx4YhCSjrVWSxaExTrhwKv/WvoaCts2fDdVlfG+2G4H0SppnJY9y5JxSofamg2++FtyxcvieTafqrGgz8QGWw==" workbookSaltValue="ry0JEGIBWhIPuL+2iBIE+A==" workbookSpinCount="100000" lockStructure="1"/>
  <bookViews>
    <workbookView xWindow="0" yWindow="0" windowWidth="28800" windowHeight="12120" xr2:uid="{00000000-000D-0000-FFFF-FFFF00000000}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6" l="1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88" i="6"/>
  <c r="C85" i="6"/>
  <c r="C86" i="6"/>
  <c r="C87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 s="1"/>
  <c r="C28" i="6" s="1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E29" i="2" l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8" i="2"/>
  <c r="C8" i="1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E86579C-573C-4559-B2B0-14D393358E36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 xr:uid="{6C5D3EEE-DA49-411C-B409-F5D405857BCF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A06152CA-1152-48EF-8C49-2A1DECA5793E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D5E6278-5D5C-45EC-8BEB-EED058DF9947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D57A805C-DF23-4942-A6DC-DA243A8E7E9E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A7FC12E2-126E-4F1F-8D43-F41870AE56CD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<sst xmlns="http://schemas.openxmlformats.org/spreadsheetml/2006/main" count="1102" uniqueCount="334">
  <si>
    <t>Eğitim Öğretim Yılı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</si>
  <si>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</si>
  <si>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</si>
  <si>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</si>
  <si>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</si>
  <si>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</si>
  <si>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</si>
  <si>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</si>
  <si>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</si>
  <si>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</si>
  <si>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</si>
  <si>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</si>
  <si>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</si>
  <si>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</si>
  <si>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</si>
  <si>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</si>
  <si>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</si>
  <si>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</si>
  <si>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</si>
  <si>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</si>
  <si>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</si>
  <si>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</si>
  <si>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</si>
  <si>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</si>
  <si>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</si>
  <si>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</si>
  <si>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</si>
  <si>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</si>
  <si>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</si>
  <si>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</si>
  <si>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</si>
  <si>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</si>
  <si>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</si>
  <si>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</si>
  <si>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</si>
  <si>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</si>
  <si>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</si>
  <si>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</si>
  <si>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</si>
  <si>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</si>
  <si>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</si>
  <si>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</si>
  <si>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</si>
  <si>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</si>
  <si>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</si>
  <si>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</si>
  <si>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</si>
  <si>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</si>
  <si>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</si>
  <si>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</si>
  <si>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</si>
  <si>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</si>
  <si>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</si>
  <si>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</si>
  <si>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</si>
  <si>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</si>
  <si>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</si>
  <si>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</si>
  <si>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</si>
  <si>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</si>
  <si>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</si>
  <si>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</si>
  <si>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</si>
  <si>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</si>
  <si>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</si>
  <si>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</si>
  <si>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</si>
  <si>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</si>
  <si>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</si>
  <si>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</si>
  <si>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</si>
  <si>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</si>
  <si>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</si>
  <si>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</si>
  <si>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</si>
  <si>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</si>
  <si>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</si>
  <si>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</si>
  <si>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</si>
  <si>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</si>
  <si>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</si>
  <si>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</si>
  <si>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</si>
  <si>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</si>
  <si>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</si>
  <si>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</si>
  <si>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</si>
  <si>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</si>
  <si>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</si>
  <si>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</si>
  <si>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</si>
  <si>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</si>
  <si>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</si>
  <si>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</si>
  <si>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</si>
  <si>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</si>
  <si>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</si>
  <si>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</si>
  <si>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</si>
  <si>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</si>
  <si>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</si>
  <si>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</si>
  <si>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</si>
  <si>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</si>
  <si>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</si>
  <si>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</si>
  <si>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</si>
  <si>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</si>
  <si>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</si>
  <si>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</si>
  <si>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</si>
  <si>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</si>
  <si>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</si>
  <si>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</si>
  <si>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</si>
  <si>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</si>
  <si>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</si>
  <si>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</si>
  <si>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</si>
  <si>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</si>
  <si>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</si>
  <si>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</si>
  <si>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</si>
  <si>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</si>
  <si>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</si>
  <si>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</si>
  <si>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</si>
  <si>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</si>
  <si>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</si>
  <si>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</si>
  <si>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</si>
  <si>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</si>
  <si>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</si>
  <si>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</si>
  <si>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</si>
  <si>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</si>
  <si>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</si>
  <si>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</si>
  <si>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</si>
  <si>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</si>
  <si>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</si>
  <si>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</si>
  <si>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</si>
  <si>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</si>
  <si>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</si>
  <si>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</si>
  <si>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</si>
  <si>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</si>
  <si>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</si>
  <si>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</si>
  <si>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</si>
  <si>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</si>
  <si>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</si>
  <si>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</si>
  <si>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</si>
  <si>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</si>
  <si>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</si>
  <si>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</si>
  <si>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</si>
  <si>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</si>
  <si>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</si>
  <si>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</si>
  <si>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</si>
  <si>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</si>
  <si>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</si>
  <si>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</si>
  <si>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</si>
  <si>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</si>
  <si>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</si>
  <si>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</si>
  <si>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</si>
  <si>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</si>
  <si>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</si>
  <si>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</si>
  <si>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</si>
  <si>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</si>
  <si>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</si>
  <si>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</si>
  <si>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</si>
  <si>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</si>
  <si>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</si>
  <si>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</si>
  <si>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</si>
  <si>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</si>
  <si>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</si>
  <si>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</si>
  <si>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</si>
  <si>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</si>
  <si>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</si>
  <si>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</si>
  <si>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</si>
  <si>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</si>
  <si>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</si>
  <si>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</si>
  <si>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</si>
  <si>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</si>
  <si>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</si>
  <si>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</si>
  <si>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</si>
  <si>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</si>
  <si>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</si>
  <si>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</si>
  <si>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</si>
  <si>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</si>
  <si>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</si>
  <si>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</si>
  <si>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</si>
  <si>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</si>
  <si>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</si>
  <si>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</si>
  <si>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</si>
  <si>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</si>
  <si>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</si>
  <si>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</si>
  <si>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</si>
  <si>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</si>
  <si>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</si>
  <si>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</si>
  <si>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</si>
  <si>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</si>
  <si>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</si>
  <si>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</si>
  <si>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</si>
  <si>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</si>
  <si>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</si>
  <si>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</si>
  <si>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</si>
  <si>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</si>
  <si>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</si>
  <si>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</si>
  <si>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</si>
  <si>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</si>
  <si>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</si>
  <si>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</si>
  <si>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</si>
  <si>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</si>
  <si>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</si>
  <si>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</si>
  <si>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</si>
  <si>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</si>
  <si>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</si>
  <si>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</si>
  <si>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</si>
  <si>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</si>
  <si>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</si>
  <si>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</si>
  <si>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</si>
  <si>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</si>
  <si>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</si>
  <si>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</si>
  <si>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</si>
  <si>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</si>
  <si>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</si>
  <si>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</si>
  <si>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</si>
  <si>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</si>
  <si>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</si>
  <si>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</si>
  <si>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</si>
  <si>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</si>
  <si>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</si>
  <si>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</si>
  <si>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</si>
  <si>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</si>
  <si>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</si>
  <si>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</si>
  <si>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</si>
  <si>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</si>
  <si>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</si>
  <si>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</si>
  <si>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</si>
  <si>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</si>
  <si>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</si>
  <si>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</si>
  <si>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</si>
  <si>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</si>
  <si>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</si>
  <si>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</si>
  <si>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</si>
  <si>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</si>
  <si>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 xml:space="preserve">Sosyal Hizmet </t>
  </si>
  <si>
    <t xml:space="preserve">Sağlık Yönetimi </t>
  </si>
  <si>
    <t>17:00-17:45</t>
  </si>
  <si>
    <t>Çok Boyutlu Modelleme ve Animasyon</t>
  </si>
  <si>
    <t>Gemi Makineleri İşletme Mühendisliği</t>
  </si>
  <si>
    <t>İngilizce Mütercim ve Tercümanlık</t>
  </si>
  <si>
    <t>Anatomi</t>
  </si>
  <si>
    <t>Yaz</t>
  </si>
  <si>
    <t>Ara Dönem</t>
  </si>
  <si>
    <t>Beyan Tarihi</t>
  </si>
  <si>
    <t>T.C. Kimlik Numarası</t>
  </si>
  <si>
    <t>Sürdürülebilir Tarım ve Gıda Sistemleri Mühendisliği</t>
  </si>
  <si>
    <t>Ulaştırma Hizmetleri</t>
  </si>
  <si>
    <t>Susurluk Tarım ve Orman Meslek Yüksekokulu</t>
  </si>
  <si>
    <t xml:space="preserve">Tıbbi Mikrobiyoloji </t>
  </si>
  <si>
    <t xml:space="preserve">Temel İslam Bilimleri </t>
  </si>
  <si>
    <t xml:space="preserve">İş Sağlığı ve Güvenliği </t>
  </si>
  <si>
    <t xml:space="preserve">Deniz Ulaştırma Mühendisliği </t>
  </si>
  <si>
    <t xml:space="preserve">Deniz Ulaştırma İşletme Mühendisliği </t>
  </si>
  <si>
    <t xml:space="preserve">İslami İlimler </t>
  </si>
  <si>
    <t>12:05-12:50</t>
  </si>
  <si>
    <t>İletişim Fakültesi</t>
  </si>
  <si>
    <t xml:space="preserve">Spor Yöneticiliği </t>
  </si>
  <si>
    <t>Lisansüstü Eğitim Enstitüsü</t>
  </si>
  <si>
    <t>İlahiyat Fakültesi</t>
  </si>
  <si>
    <t>B47:B49</t>
  </si>
  <si>
    <t>B42:B46</t>
  </si>
  <si>
    <t>B40:B41</t>
  </si>
  <si>
    <t>B35:B39</t>
  </si>
  <si>
    <t>B34</t>
  </si>
  <si>
    <t>B29:B33</t>
  </si>
  <si>
    <t>B24:B28</t>
  </si>
  <si>
    <t>B17:B23</t>
  </si>
  <si>
    <t>B9:B16</t>
  </si>
  <si>
    <r>
      <t xml:space="preserve">Belge Yayım Tarihi: </t>
    </r>
    <r>
      <rPr>
        <sz val="14"/>
        <color theme="1"/>
        <rFont val="Tahoma"/>
        <family val="2"/>
        <charset val="162"/>
      </rPr>
      <t>26.09.2024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03</t>
    </r>
  </si>
  <si>
    <t>Yeni Medya ve İletişim</t>
  </si>
  <si>
    <t>Histoloji ve Embriyoloji</t>
  </si>
  <si>
    <t>B113</t>
  </si>
  <si>
    <t>B50:B86</t>
  </si>
  <si>
    <t>B114</t>
  </si>
  <si>
    <t>2024/2025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</si>
  <si>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26.09.2024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03</t>
    </r>
  </si>
  <si>
    <t>B115</t>
  </si>
  <si>
    <t>B93</t>
  </si>
  <si>
    <t>B90:B92</t>
  </si>
  <si>
    <t>B87:B89</t>
  </si>
  <si>
    <t>B116:B117</t>
  </si>
  <si>
    <t>B106:B109</t>
  </si>
  <si>
    <t>B94:B105</t>
  </si>
  <si>
    <t>B110:B112</t>
  </si>
  <si>
    <t>uzmanlık alan</t>
  </si>
  <si>
    <t>danışmanlık</t>
  </si>
  <si>
    <t>BANDIRMA MESLEK YÜKSEKOKULU</t>
  </si>
  <si>
    <t>2025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</si>
</sst>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/>
    <xf numFmtId="0" fontId="3" fillId="0" borderId="3" xfId="0" applyFont="1" applyBorder="1"/>
    <xf numFmtId="0" fontId="3" fillId="4" borderId="3" xfId="0" applyFont="1" applyFill="1" applyBorder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18" fillId="0" borderId="9" xfId="0" applyFont="1" applyBorder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3" fillId="6" borderId="0" xfId="0" applyFont="1" applyFill="1" applyAlignment="1" applyProtection="1">
      <alignment horizontal="center" shrinkToFit="1"/>
      <protection hidden="1"/>
    </xf>
    <xf numFmtId="0" fontId="13" fillId="0" borderId="0" xfId="0" applyFont="1" applyAlignment="1" applyProtection="1">
      <alignment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14" fillId="0" borderId="0" xfId="0" applyFont="1" applyAlignment="1" applyProtection="1">
      <alignment horizontal="left"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Border="1" applyAlignment="1" applyProtection="1">
      <alignment shrinkToFit="1"/>
      <protection hidden="1"/>
    </xf>
    <xf numFmtId="14" fontId="14" fillId="0" borderId="0" xfId="0" applyNumberFormat="1" applyFont="1" applyAlignment="1" applyProtection="1">
      <alignment shrinkToFit="1"/>
      <protection hidden="1"/>
    </xf>
    <xf numFmtId="0" fontId="13" fillId="0" borderId="0" xfId="1" applyFont="1" applyAlignment="1" applyProtection="1">
      <alignment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1" xfId="0" applyFont="1" applyBorder="1" applyAlignment="1" applyProtection="1">
      <alignment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shrinkToFit="1"/>
      <protection hidden="1"/>
    </xf>
    <xf numFmtId="0" fontId="11" fillId="0" borderId="8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 applyProtection="1">
      <alignment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4" fillId="0" borderId="24" xfId="0" applyFont="1" applyBorder="1" applyAlignment="1" applyProtection="1">
      <alignment shrinkToFit="1"/>
      <protection hidden="1"/>
    </xf>
    <xf numFmtId="0" fontId="14" fillId="0" borderId="25" xfId="0" applyFont="1" applyBorder="1" applyAlignment="1" applyProtection="1">
      <alignment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shrinkToFit="1"/>
      <protection hidden="1"/>
    </xf>
    <xf numFmtId="0" fontId="18" fillId="0" borderId="9" xfId="0" applyFont="1" applyBorder="1" applyAlignment="1" applyProtection="1">
      <alignment shrinkToFit="1"/>
      <protection hidden="1"/>
    </xf>
    <xf numFmtId="0" fontId="14" fillId="0" borderId="21" xfId="0" applyFont="1" applyBorder="1" applyAlignment="1" applyProtection="1">
      <alignment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7" fillId="0" borderId="0" xfId="0" applyFont="1" applyAlignment="1" applyProtection="1">
      <alignment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1" fillId="5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20" fillId="6" borderId="0" xfId="0" applyFont="1" applyFill="1" applyAlignment="1" applyProtection="1">
      <alignment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0" fillId="6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/>
    <xf numFmtId="0" fontId="3" fillId="7" borderId="6" xfId="0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2" borderId="0" xfId="0" applyFont="1" applyFill="1"/>
    <xf numFmtId="0" fontId="0" fillId="7" borderId="0" xfId="0" applyFill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4" fillId="0" borderId="46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14" fillId="0" borderId="42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0" borderId="39" xfId="1" applyFont="1" applyBorder="1" applyAlignment="1" applyProtection="1">
      <alignment horizontal="right" shrinkToFit="1"/>
      <protection hidden="1"/>
    </xf>
    <xf numFmtId="0" fontId="11" fillId="0" borderId="40" xfId="1" applyFont="1" applyBorder="1" applyAlignment="1" applyProtection="1">
      <alignment horizontal="right" shrinkToFit="1"/>
      <protection hidden="1"/>
    </xf>
    <xf numFmtId="0" fontId="11" fillId="0" borderId="44" xfId="1" applyFont="1" applyBorder="1" applyAlignment="1" applyProtection="1">
      <alignment horizontal="right" shrinkToFit="1"/>
      <protection hidden="1"/>
    </xf>
    <xf numFmtId="0" fontId="11" fillId="0" borderId="10" xfId="1" applyFont="1" applyBorder="1" applyAlignment="1" applyProtection="1">
      <alignment horizontal="right" shrinkToFit="1"/>
      <protection hidden="1"/>
    </xf>
    <xf numFmtId="0" fontId="11" fillId="0" borderId="42" xfId="0" applyFont="1" applyBorder="1" applyAlignment="1" applyProtection="1">
      <alignment horizontal="right" shrinkToFit="1"/>
      <protection hidden="1"/>
    </xf>
    <xf numFmtId="0" fontId="11" fillId="0" borderId="7" xfId="0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shrinkToFit="1"/>
      <protection hidden="1"/>
    </xf>
    <xf numFmtId="0" fontId="11" fillId="0" borderId="7" xfId="1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vertical="center" shrinkToFit="1"/>
      <protection hidden="1"/>
    </xf>
    <xf numFmtId="0" fontId="11" fillId="0" borderId="7" xfId="1" applyFont="1" applyBorder="1" applyAlignment="1" applyProtection="1">
      <alignment horizontal="right" vertical="center" shrinkToFit="1"/>
      <protection hidden="1"/>
    </xf>
    <xf numFmtId="0" fontId="14" fillId="0" borderId="9" xfId="0" applyFont="1" applyBorder="1" applyAlignment="1" applyProtection="1">
      <alignment vertical="center" shrinkToFit="1"/>
      <protection hidden="1"/>
    </xf>
    <xf numFmtId="0" fontId="14" fillId="0" borderId="46" xfId="0" applyFont="1" applyBorder="1" applyAlignment="1" applyProtection="1">
      <alignment vertical="center" shrinkToFit="1"/>
      <protection hidden="1"/>
    </xf>
    <xf numFmtId="14" fontId="14" fillId="0" borderId="9" xfId="0" applyNumberFormat="1" applyFont="1" applyBorder="1" applyAlignment="1" applyProtection="1">
      <alignment vertical="center" shrinkToFit="1"/>
      <protection hidden="1"/>
    </xf>
    <xf numFmtId="14" fontId="14" fillId="0" borderId="46" xfId="0" applyNumberFormat="1" applyFont="1" applyBorder="1" applyAlignment="1" applyProtection="1">
      <alignment vertical="center" shrinkToFit="1"/>
      <protection hidden="1"/>
    </xf>
    <xf numFmtId="0" fontId="14" fillId="0" borderId="42" xfId="0" quotePrefix="1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 applyProtection="1">
      <alignment horizontal="left" shrinkToFit="1"/>
      <protection hidden="1"/>
    </xf>
    <xf numFmtId="0" fontId="14" fillId="0" borderId="29" xfId="0" applyFont="1" applyBorder="1" applyAlignment="1" applyProtection="1">
      <alignment horizontal="left" shrinkToFit="1"/>
      <protection hidden="1"/>
    </xf>
    <xf numFmtId="0" fontId="14" fillId="0" borderId="30" xfId="0" applyFont="1" applyBorder="1" applyAlignment="1" applyProtection="1">
      <alignment horizontal="left" shrinkToFit="1"/>
      <protection hidden="1"/>
    </xf>
    <xf numFmtId="0" fontId="14" fillId="0" borderId="4" xfId="0" applyFont="1" applyBorder="1" applyAlignment="1" applyProtection="1">
      <alignment horizontal="left" shrinkToFit="1"/>
      <protection hidden="1"/>
    </xf>
    <xf numFmtId="0" fontId="14" fillId="0" borderId="5" xfId="0" applyFont="1" applyBorder="1" applyAlignment="1" applyProtection="1">
      <alignment horizontal="left" shrinkToFit="1"/>
      <protection hidden="1"/>
    </xf>
    <xf numFmtId="0" fontId="14" fillId="0" borderId="32" xfId="0" applyFont="1" applyBorder="1" applyAlignment="1" applyProtection="1">
      <alignment horizontal="left" shrinkToFit="1"/>
      <protection hidden="1"/>
    </xf>
    <xf numFmtId="14" fontId="14" fillId="0" borderId="4" xfId="0" applyNumberFormat="1" applyFont="1" applyBorder="1" applyAlignment="1" applyProtection="1">
      <alignment horizontal="left" shrinkToFit="1"/>
      <protection hidden="1"/>
    </xf>
    <xf numFmtId="14" fontId="14" fillId="0" borderId="5" xfId="0" applyNumberFormat="1" applyFont="1" applyBorder="1" applyAlignment="1" applyProtection="1">
      <alignment horizontal="left" shrinkToFit="1"/>
      <protection hidden="1"/>
    </xf>
    <xf numFmtId="14" fontId="14" fillId="0" borderId="32" xfId="0" applyNumberFormat="1" applyFont="1" applyBorder="1" applyAlignment="1" applyProtection="1">
      <alignment horizontal="left" shrinkToFit="1"/>
      <protection hidden="1"/>
    </xf>
    <xf numFmtId="0" fontId="14" fillId="0" borderId="35" xfId="0" applyFont="1" applyBorder="1" applyAlignment="1" applyProtection="1">
      <alignment horizontal="left" shrinkToFit="1"/>
      <protection hidden="1"/>
    </xf>
    <xf numFmtId="0" fontId="14" fillId="0" borderId="36" xfId="0" applyFont="1" applyBorder="1" applyAlignment="1" applyProtection="1">
      <alignment horizontal="left" shrinkToFit="1"/>
      <protection hidden="1"/>
    </xf>
    <xf numFmtId="0" fontId="14" fillId="0" borderId="37" xfId="0" applyFont="1" applyBorder="1" applyAlignment="1" applyProtection="1">
      <alignment horizontal="left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vertical="center" shrinkToFit="1"/>
      <protection hidden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4" fillId="0" borderId="46" xfId="0" applyFont="1" applyBorder="1" applyAlignment="1" applyProtection="1">
      <alignment horizontal="left" vertic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top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14" fillId="0" borderId="7" xfId="0" applyFont="1" applyBorder="1" applyAlignment="1" applyProtection="1">
      <alignment horizontal="left" shrinkToFit="1"/>
      <protection hidden="1"/>
    </xf>
    <xf numFmtId="0" fontId="14" fillId="0" borderId="43" xfId="0" applyFont="1" applyBorder="1" applyAlignment="1" applyProtection="1">
      <alignment horizontal="left" shrinkToFit="1"/>
      <protection hidden="1"/>
    </xf>
    <xf numFmtId="0" fontId="14" fillId="0" borderId="10" xfId="0" applyFont="1" applyBorder="1" applyAlignment="1" applyProtection="1">
      <alignment horizontal="left" shrinkToFit="1"/>
      <protection hidden="1"/>
    </xf>
    <xf numFmtId="0" fontId="14" fillId="0" borderId="45" xfId="0" applyFont="1" applyBorder="1" applyAlignment="1" applyProtection="1">
      <alignment horizontal="left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60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1" fillId="0" borderId="31" xfId="0" applyFont="1" applyBorder="1" applyAlignment="1" applyProtection="1">
      <alignment horizontal="right" vertical="center" shrinkToFit="1"/>
      <protection hidden="1"/>
    </xf>
    <xf numFmtId="0" fontId="11" fillId="0" borderId="3" xfId="0" applyFont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33" xfId="0" applyFont="1" applyBorder="1" applyAlignment="1" applyProtection="1">
      <alignment horizontal="right" vertical="center" shrinkToFit="1"/>
      <protection hidden="1"/>
    </xf>
    <xf numFmtId="0" fontId="11" fillId="0" borderId="34" xfId="0" applyFont="1" applyBorder="1" applyAlignment="1" applyProtection="1">
      <alignment horizontal="right" vertical="center" shrinkToFit="1"/>
      <protection hidden="1"/>
    </xf>
    <xf numFmtId="0" fontId="11" fillId="0" borderId="75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0" borderId="26" xfId="0" applyFont="1" applyBorder="1" applyAlignment="1" applyProtection="1">
      <alignment horizontal="right" shrinkToFit="1"/>
      <protection hidden="1"/>
    </xf>
    <xf numFmtId="0" fontId="11" fillId="0" borderId="27" xfId="0" applyFont="1" applyBorder="1" applyAlignment="1" applyProtection="1">
      <alignment horizontal="right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wrapText="1" shrinkToFit="1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15" fillId="0" borderId="9" xfId="0" applyFont="1" applyBorder="1" applyAlignment="1" applyProtection="1">
      <alignment horizontal="left" vertical="center" shrinkToFit="1"/>
      <protection hidden="1"/>
    </xf>
    <xf numFmtId="0" fontId="15" fillId="0" borderId="38" xfId="0" applyFont="1" applyBorder="1" applyAlignment="1" applyProtection="1">
      <alignment horizontal="left" vertical="center" shrinkToFit="1"/>
      <protection hidden="1"/>
    </xf>
    <xf numFmtId="0" fontId="15" fillId="0" borderId="46" xfId="0" applyFont="1" applyBorder="1" applyAlignment="1" applyProtection="1">
      <alignment horizontal="left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Border="1" applyAlignment="1" applyProtection="1">
      <alignment horizontal="left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4" fillId="0" borderId="46" xfId="0" applyFont="1" applyBorder="1" applyAlignment="1" applyProtection="1">
      <alignment horizontal="left" shrinkToFit="1"/>
      <protection hidden="1"/>
    </xf>
    <xf numFmtId="0" fontId="14" fillId="0" borderId="9" xfId="0" applyFont="1" applyBorder="1" applyAlignment="1" applyProtection="1">
      <alignment horizontal="center" shrinkToFit="1"/>
      <protection hidden="1"/>
    </xf>
    <xf numFmtId="0" fontId="14" fillId="0" borderId="38" xfId="0" applyFont="1" applyBorder="1" applyAlignment="1" applyProtection="1">
      <alignment horizontal="center" shrinkToFit="1"/>
      <protection hidden="1"/>
    </xf>
    <xf numFmtId="0" fontId="14" fillId="0" borderId="46" xfId="0" applyFont="1" applyBorder="1" applyAlignment="1" applyProtection="1">
      <alignment horizontal="center" shrinkToFit="1"/>
      <protection hidden="1"/>
    </xf>
    <xf numFmtId="0" fontId="14" fillId="0" borderId="40" xfId="0" applyFont="1" applyBorder="1" applyAlignment="1" applyProtection="1">
      <alignment horizontal="left" shrinkToFit="1"/>
      <protection hidden="1"/>
    </xf>
    <xf numFmtId="0" fontId="14" fillId="0" borderId="41" xfId="0" applyFont="1" applyBorder="1" applyAlignment="1" applyProtection="1">
      <alignment horizontal="left" shrinkToFit="1"/>
      <protection hidden="1"/>
    </xf>
    <xf numFmtId="0" fontId="14" fillId="0" borderId="68" xfId="0" applyFont="1" applyBorder="1" applyAlignment="1" applyProtection="1">
      <alignment horizontal="center" vertical="center" shrinkToFit="1"/>
      <protection hidden="1"/>
    </xf>
    <xf numFmtId="0" fontId="14" fillId="0" borderId="69" xfId="0" applyFont="1" applyBorder="1" applyAlignment="1" applyProtection="1">
      <alignment horizontal="center" vertical="center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zoomScaleNormal="70" zoomScaleSheetLayoutView="100" zoomScalePageLayoutView="71" workbookViewId="0">
      <selection sqref="A1:AB1"/>
    </sheetView>
  </sheetViews>
  <sheetFormatPr defaultRowHeight="15" x14ac:dyDescent="0.2"/>
  <cols>
    <col min="1" max="1" width="6.140625" style="29" customWidth="1"/>
    <col min="2" max="2" width="4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2" width="19.140625" style="29" hidden="1" customWidth="1"/>
    <col min="33" max="34" width="19.140625" style="35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7" width="9.140625" style="29" hidden="1" customWidth="1"/>
    <col min="48" max="56" width="9.140625" style="29" customWidth="1"/>
    <col min="57" max="16384" width="9.140625" style="29"/>
  </cols>
  <sheetData>
    <row r="1" spans="1:37" ht="42.7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26"/>
      <c r="AD1" s="181" t="s">
        <v>14</v>
      </c>
      <c r="AE1" s="181"/>
      <c r="AF1" s="27"/>
      <c r="AG1" s="28"/>
      <c r="AH1" s="28"/>
      <c r="AK1" s="29" t="s">
        <v>47</v>
      </c>
    </row>
    <row r="2" spans="1:37" ht="38.25" customHeight="1" thickBot="1" x14ac:dyDescent="0.25">
      <c r="A2" s="143" t="s">
        <v>332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30"/>
      <c r="AD2" s="31"/>
      <c r="AE2" s="27"/>
      <c r="AF2" s="27"/>
      <c r="AG2" s="28"/>
      <c r="AH2" s="28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 t="s">
        <v>290</v>
      </c>
      <c r="U3" s="99"/>
      <c r="V3" s="99"/>
      <c r="W3" s="225"/>
      <c r="X3" s="225"/>
      <c r="Y3" s="225"/>
      <c r="Z3" s="225"/>
      <c r="AA3" s="225"/>
      <c r="AB3" s="226"/>
      <c r="AC3" s="30"/>
      <c r="AD3" s="27"/>
      <c r="AE3" s="27"/>
      <c r="AF3" s="27"/>
      <c r="AG3" s="28"/>
      <c r="AH3" s="28"/>
    </row>
    <row r="4" spans="1:37" ht="18" x14ac:dyDescent="0.25">
      <c r="A4" s="187" t="s">
        <v>0</v>
      </c>
      <c r="B4" s="188"/>
      <c r="C4" s="114" t="s">
        <v>333</v>
      </c>
      <c r="D4" s="115"/>
      <c r="E4" s="115"/>
      <c r="F4" s="115"/>
      <c r="G4" s="115"/>
      <c r="H4" s="115"/>
      <c r="I4" s="115"/>
      <c r="J4" s="116"/>
      <c r="K4" s="33"/>
      <c r="L4" s="33"/>
      <c r="M4" s="33"/>
      <c r="N4" s="33"/>
      <c r="O4" s="34"/>
      <c r="P4" s="33"/>
      <c r="Q4" s="33"/>
      <c r="R4" s="33"/>
      <c r="S4" s="33"/>
      <c r="T4" s="104" t="s">
        <v>230</v>
      </c>
      <c r="U4" s="105"/>
      <c r="V4" s="105"/>
      <c r="W4" s="147"/>
      <c r="X4" s="147"/>
      <c r="Y4" s="147"/>
      <c r="Z4" s="147"/>
      <c r="AA4" s="147"/>
      <c r="AB4" s="148"/>
      <c r="AI4" s="36">
        <f>IF(OR(W8=AD5,W8=AD6,W8=AD7),0,5)</f>
        <v>5</v>
      </c>
      <c r="AK4" s="29" t="s">
        <v>36</v>
      </c>
    </row>
    <row r="5" spans="1:37" ht="18" x14ac:dyDescent="0.25">
      <c r="A5" s="174" t="s">
        <v>1</v>
      </c>
      <c r="B5" s="175"/>
      <c r="C5" s="117" t="s">
        <v>265</v>
      </c>
      <c r="D5" s="118"/>
      <c r="E5" s="118"/>
      <c r="F5" s="118"/>
      <c r="G5" s="118"/>
      <c r="H5" s="118"/>
      <c r="I5" s="118"/>
      <c r="J5" s="119"/>
      <c r="K5" s="33"/>
      <c r="L5" s="33"/>
      <c r="M5" s="33"/>
      <c r="N5" s="33"/>
      <c r="O5" s="34"/>
      <c r="P5" s="33"/>
      <c r="Q5" s="33"/>
      <c r="R5" s="33"/>
      <c r="S5" s="33"/>
      <c r="T5" s="106" t="s">
        <v>269</v>
      </c>
      <c r="U5" s="107"/>
      <c r="V5" s="107"/>
      <c r="W5" s="147" t="s">
        <v>56</v>
      </c>
      <c r="X5" s="147"/>
      <c r="Y5" s="147"/>
      <c r="Z5" s="147"/>
      <c r="AA5" s="147"/>
      <c r="AB5" s="148"/>
      <c r="AD5" s="36" t="s">
        <v>15</v>
      </c>
      <c r="AG5" s="35" t="s">
        <v>15</v>
      </c>
    </row>
    <row r="6" spans="1:37" ht="18" x14ac:dyDescent="0.25">
      <c r="A6" s="174" t="s">
        <v>289</v>
      </c>
      <c r="B6" s="175"/>
      <c r="C6" s="120"/>
      <c r="D6" s="121"/>
      <c r="E6" s="121"/>
      <c r="F6" s="121"/>
      <c r="G6" s="121"/>
      <c r="H6" s="121"/>
      <c r="I6" s="121"/>
      <c r="J6" s="122"/>
      <c r="K6" s="37"/>
      <c r="L6" s="37"/>
      <c r="M6" s="37"/>
      <c r="N6" s="37"/>
      <c r="O6" s="54"/>
      <c r="P6" s="33"/>
      <c r="Q6" s="33"/>
      <c r="R6" s="33"/>
      <c r="S6" s="33"/>
      <c r="T6" s="106"/>
      <c r="U6" s="107"/>
      <c r="V6" s="107"/>
      <c r="W6" s="147" t="s">
        <v>21</v>
      </c>
      <c r="X6" s="147"/>
      <c r="Y6" s="147"/>
      <c r="Z6" s="147"/>
      <c r="AA6" s="147"/>
      <c r="AB6" s="148"/>
      <c r="AD6" s="36" t="s">
        <v>17</v>
      </c>
      <c r="AE6" s="36">
        <v>0</v>
      </c>
      <c r="AG6" s="35" t="s">
        <v>16</v>
      </c>
      <c r="AK6" s="29" t="s">
        <v>37</v>
      </c>
    </row>
    <row r="7" spans="1:37" ht="18" x14ac:dyDescent="0.25">
      <c r="A7" s="174" t="s">
        <v>63</v>
      </c>
      <c r="B7" s="175"/>
      <c r="C7" s="120" t="s">
        <v>37</v>
      </c>
      <c r="D7" s="121"/>
      <c r="E7" s="121"/>
      <c r="F7" s="121"/>
      <c r="G7" s="121"/>
      <c r="H7" s="121"/>
      <c r="I7" s="121"/>
      <c r="J7" s="122"/>
      <c r="K7" s="37"/>
      <c r="L7" s="37"/>
      <c r="M7" s="37"/>
      <c r="N7" s="37"/>
      <c r="O7" s="54"/>
      <c r="P7" s="33"/>
      <c r="Q7" s="33"/>
      <c r="R7" s="33"/>
      <c r="S7" s="33"/>
      <c r="T7" s="102" t="s">
        <v>188</v>
      </c>
      <c r="U7" s="103"/>
      <c r="V7" s="103"/>
      <c r="W7" s="147" t="s">
        <v>276</v>
      </c>
      <c r="X7" s="147"/>
      <c r="Y7" s="147"/>
      <c r="Z7" s="147"/>
      <c r="AA7" s="147"/>
      <c r="AB7" s="148"/>
      <c r="AD7" s="36" t="s">
        <v>257</v>
      </c>
      <c r="AE7" s="36">
        <v>0</v>
      </c>
      <c r="AG7" s="35" t="s">
        <v>17</v>
      </c>
      <c r="AK7" s="29" t="s">
        <v>27</v>
      </c>
    </row>
    <row r="8" spans="1:37" ht="18.75" thickBot="1" x14ac:dyDescent="0.3">
      <c r="A8" s="177" t="s">
        <v>54</v>
      </c>
      <c r="B8" s="178"/>
      <c r="C8" s="123">
        <f>IF(OR(W8=AD5,W8=AD6,W8=AD7,W8=AD13,W8=AD11,W8=AG8,C5=Bilgi!E58,'Öğr.Üyesi-Öğr.Gör.'!C5:J5=Bilgi!E59),0,IF(AND(W5=AD24,W8=AD8),5,IF(AND(W5=AD24,W8=AD9),5,IF(AND(W5=AD24,W8=AD10),5,IF(AND(W5=AD24,W8=AD11),5,IF(AND(W5=AD23,W8=AG15),12,IF(AND(W5=AD23,W8&lt;&gt;AD12),6,IF(AND(W5=AD24,W8=AD12),10,IF(AND(W5=AD24,W8=AG15),10,12)))))))))</f>
        <v>10</v>
      </c>
      <c r="D8" s="124"/>
      <c r="E8" s="124"/>
      <c r="F8" s="124"/>
      <c r="G8" s="124"/>
      <c r="H8" s="124"/>
      <c r="I8" s="124"/>
      <c r="J8" s="125"/>
      <c r="K8" s="33"/>
      <c r="L8" s="33"/>
      <c r="M8" s="33"/>
      <c r="N8" s="33"/>
      <c r="O8" s="34"/>
      <c r="P8" s="33"/>
      <c r="Q8" s="33"/>
      <c r="R8" s="33"/>
      <c r="S8" s="33"/>
      <c r="T8" s="100" t="s">
        <v>238</v>
      </c>
      <c r="U8" s="101"/>
      <c r="V8" s="101"/>
      <c r="W8" s="149" t="s">
        <v>55</v>
      </c>
      <c r="X8" s="149"/>
      <c r="Y8" s="149"/>
      <c r="Z8" s="149"/>
      <c r="AA8" s="149"/>
      <c r="AB8" s="150"/>
      <c r="AD8" s="36" t="s">
        <v>18</v>
      </c>
      <c r="AE8" s="36">
        <v>5</v>
      </c>
      <c r="AG8" s="35" t="s">
        <v>267</v>
      </c>
      <c r="AK8" s="29" t="s">
        <v>38</v>
      </c>
    </row>
    <row r="9" spans="1:37" ht="18.75" thickBot="1" x14ac:dyDescent="0.25">
      <c r="A9" s="179" t="s">
        <v>314</v>
      </c>
      <c r="B9" s="179"/>
      <c r="C9" s="179"/>
      <c r="D9" s="179"/>
      <c r="E9" s="179"/>
      <c r="F9" s="179"/>
      <c r="G9" s="179"/>
      <c r="H9" s="179"/>
      <c r="I9" s="179"/>
      <c r="J9" s="17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  <c r="AD9" s="36" t="s">
        <v>258</v>
      </c>
      <c r="AE9" s="36">
        <v>5</v>
      </c>
      <c r="AG9" s="35" t="s">
        <v>257</v>
      </c>
    </row>
    <row r="10" spans="1:37" ht="21.75" customHeight="1" thickBot="1" x14ac:dyDescent="0.25">
      <c r="A10" s="182" t="s">
        <v>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38"/>
      <c r="AD10" s="36" t="s">
        <v>7</v>
      </c>
      <c r="AE10" s="36">
        <v>5</v>
      </c>
      <c r="AG10" s="35" t="s">
        <v>18</v>
      </c>
      <c r="AK10" s="29" t="s">
        <v>39</v>
      </c>
    </row>
    <row r="11" spans="1:37" s="39" customFormat="1" ht="22.5" customHeight="1" x14ac:dyDescent="0.2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D11" s="40" t="s">
        <v>16</v>
      </c>
      <c r="AE11" s="40">
        <v>0</v>
      </c>
      <c r="AG11" s="35" t="s">
        <v>258</v>
      </c>
      <c r="AH11" s="41"/>
      <c r="AK11" s="39" t="s">
        <v>44</v>
      </c>
    </row>
    <row r="12" spans="1:37" s="51" customFormat="1" ht="15.75" customHeight="1" x14ac:dyDescent="0.2">
      <c r="A12" s="185" t="s">
        <v>12</v>
      </c>
      <c r="B12" s="153" t="s">
        <v>48</v>
      </c>
      <c r="C12" s="153" t="s">
        <v>9</v>
      </c>
      <c r="D12" s="153"/>
      <c r="E12" s="153"/>
      <c r="F12" s="153"/>
      <c r="G12" s="176" t="s">
        <v>225</v>
      </c>
      <c r="H12" s="153" t="s">
        <v>11</v>
      </c>
      <c r="I12" s="153"/>
      <c r="J12" s="153"/>
      <c r="K12" s="153"/>
      <c r="L12" s="153" t="s">
        <v>10</v>
      </c>
      <c r="M12" s="154"/>
      <c r="N12" s="185" t="s">
        <v>12</v>
      </c>
      <c r="O12" s="153" t="s">
        <v>48</v>
      </c>
      <c r="P12" s="153"/>
      <c r="Q12" s="153"/>
      <c r="R12" s="153"/>
      <c r="S12" s="153" t="s">
        <v>9</v>
      </c>
      <c r="T12" s="153"/>
      <c r="U12" s="153"/>
      <c r="V12" s="153"/>
      <c r="W12" s="176" t="s">
        <v>225</v>
      </c>
      <c r="X12" s="153" t="s">
        <v>11</v>
      </c>
      <c r="Y12" s="153"/>
      <c r="Z12" s="153"/>
      <c r="AA12" s="153" t="s">
        <v>10</v>
      </c>
      <c r="AB12" s="154"/>
      <c r="AD12" s="36" t="s">
        <v>55</v>
      </c>
      <c r="AE12" s="36"/>
      <c r="AF12" s="29"/>
      <c r="AG12" s="41" t="s">
        <v>7</v>
      </c>
      <c r="AH12" s="35"/>
      <c r="AI12" s="29"/>
      <c r="AJ12" s="29"/>
      <c r="AK12" s="29" t="s">
        <v>46</v>
      </c>
    </row>
    <row r="13" spans="1:37" s="51" customFormat="1" ht="18" x14ac:dyDescent="0.2">
      <c r="A13" s="186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2" t="s">
        <v>228</v>
      </c>
      <c r="M13" s="43" t="s">
        <v>227</v>
      </c>
      <c r="N13" s="186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42" t="s">
        <v>228</v>
      </c>
      <c r="AB13" s="43" t="s">
        <v>227</v>
      </c>
      <c r="AD13" s="44" t="s">
        <v>201</v>
      </c>
      <c r="AE13" s="51">
        <v>0</v>
      </c>
      <c r="AG13" s="35" t="s">
        <v>55</v>
      </c>
      <c r="AH13" s="45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126"/>
      <c r="D14" s="126"/>
      <c r="E14" s="126"/>
      <c r="F14" s="126"/>
      <c r="G14" s="47"/>
      <c r="H14" s="126"/>
      <c r="I14" s="126"/>
      <c r="J14" s="126"/>
      <c r="K14" s="126"/>
      <c r="L14" s="47"/>
      <c r="M14" s="55"/>
      <c r="N14" s="60">
        <v>1</v>
      </c>
      <c r="O14" s="126"/>
      <c r="P14" s="126"/>
      <c r="Q14" s="126"/>
      <c r="R14" s="126"/>
      <c r="S14" s="132"/>
      <c r="T14" s="133"/>
      <c r="U14" s="133"/>
      <c r="V14" s="134"/>
      <c r="W14" s="76"/>
      <c r="X14" s="126"/>
      <c r="Y14" s="126"/>
      <c r="Z14" s="126"/>
      <c r="AA14" s="47"/>
      <c r="AB14" s="55"/>
      <c r="AD14" s="29" t="s">
        <v>21</v>
      </c>
      <c r="AE14" s="29">
        <v>10</v>
      </c>
      <c r="AG14" s="45" t="s">
        <v>201</v>
      </c>
      <c r="AK14" s="29" t="s">
        <v>25</v>
      </c>
    </row>
    <row r="15" spans="1:37" ht="20.25" customHeight="1" x14ac:dyDescent="0.25">
      <c r="A15" s="60">
        <v>2</v>
      </c>
      <c r="B15" s="46"/>
      <c r="C15" s="126"/>
      <c r="D15" s="126"/>
      <c r="E15" s="126"/>
      <c r="F15" s="126"/>
      <c r="G15" s="76"/>
      <c r="H15" s="126"/>
      <c r="I15" s="126"/>
      <c r="J15" s="126"/>
      <c r="K15" s="126"/>
      <c r="L15" s="47"/>
      <c r="M15" s="55"/>
      <c r="N15" s="60">
        <v>2</v>
      </c>
      <c r="O15" s="126"/>
      <c r="P15" s="126"/>
      <c r="Q15" s="126"/>
      <c r="R15" s="126"/>
      <c r="S15" s="132"/>
      <c r="T15" s="133"/>
      <c r="U15" s="133"/>
      <c r="V15" s="134"/>
      <c r="W15" s="76"/>
      <c r="X15" s="126"/>
      <c r="Y15" s="126"/>
      <c r="Z15" s="126"/>
      <c r="AA15" s="47"/>
      <c r="AB15" s="55"/>
      <c r="AD15" s="29" t="s">
        <v>22</v>
      </c>
      <c r="AE15" s="29">
        <v>10</v>
      </c>
      <c r="AG15" s="45" t="s">
        <v>268</v>
      </c>
      <c r="AK15" s="29" t="s">
        <v>28</v>
      </c>
    </row>
    <row r="16" spans="1:37" ht="20.25" customHeight="1" x14ac:dyDescent="0.25">
      <c r="A16" s="60">
        <v>3</v>
      </c>
      <c r="B16" s="46"/>
      <c r="C16" s="126"/>
      <c r="D16" s="126"/>
      <c r="E16" s="126"/>
      <c r="F16" s="126"/>
      <c r="G16" s="76"/>
      <c r="H16" s="126"/>
      <c r="I16" s="126"/>
      <c r="J16" s="126"/>
      <c r="K16" s="126"/>
      <c r="L16" s="47"/>
      <c r="M16" s="55"/>
      <c r="N16" s="60">
        <v>3</v>
      </c>
      <c r="O16" s="126"/>
      <c r="P16" s="126"/>
      <c r="Q16" s="126"/>
      <c r="R16" s="126"/>
      <c r="S16" s="132"/>
      <c r="T16" s="133"/>
      <c r="U16" s="133"/>
      <c r="V16" s="134"/>
      <c r="W16" s="76"/>
      <c r="X16" s="126"/>
      <c r="Y16" s="126"/>
      <c r="Z16" s="126"/>
      <c r="AA16" s="47"/>
      <c r="AB16" s="55"/>
      <c r="AD16" s="29" t="s">
        <v>23</v>
      </c>
      <c r="AE16" s="29">
        <v>10</v>
      </c>
      <c r="AK16" s="29" t="s">
        <v>34</v>
      </c>
    </row>
    <row r="17" spans="1:37" ht="20.25" customHeight="1" x14ac:dyDescent="0.25">
      <c r="A17" s="60">
        <v>4</v>
      </c>
      <c r="B17" s="46"/>
      <c r="C17" s="126"/>
      <c r="D17" s="126"/>
      <c r="E17" s="126"/>
      <c r="F17" s="126"/>
      <c r="G17" s="76"/>
      <c r="H17" s="126"/>
      <c r="I17" s="126"/>
      <c r="J17" s="126"/>
      <c r="K17" s="126"/>
      <c r="L17" s="47"/>
      <c r="M17" s="55"/>
      <c r="N17" s="60">
        <v>4</v>
      </c>
      <c r="O17" s="126"/>
      <c r="P17" s="126"/>
      <c r="Q17" s="126"/>
      <c r="R17" s="126"/>
      <c r="S17" s="132"/>
      <c r="T17" s="133"/>
      <c r="U17" s="133"/>
      <c r="V17" s="134"/>
      <c r="W17" s="76"/>
      <c r="X17" s="126"/>
      <c r="Y17" s="126"/>
      <c r="Z17" s="126"/>
      <c r="AA17" s="47"/>
      <c r="AB17" s="55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126"/>
      <c r="D18" s="126"/>
      <c r="E18" s="126"/>
      <c r="F18" s="126"/>
      <c r="G18" s="76"/>
      <c r="H18" s="126"/>
      <c r="I18" s="126"/>
      <c r="J18" s="126"/>
      <c r="K18" s="126"/>
      <c r="L18" s="47"/>
      <c r="M18" s="55"/>
      <c r="N18" s="60">
        <v>5</v>
      </c>
      <c r="O18" s="126"/>
      <c r="P18" s="126"/>
      <c r="Q18" s="126"/>
      <c r="R18" s="126"/>
      <c r="S18" s="132"/>
      <c r="T18" s="133"/>
      <c r="U18" s="133"/>
      <c r="V18" s="134"/>
      <c r="W18" s="76"/>
      <c r="X18" s="126"/>
      <c r="Y18" s="126"/>
      <c r="Z18" s="126"/>
      <c r="AA18" s="47"/>
      <c r="AB18" s="55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126"/>
      <c r="D19" s="126"/>
      <c r="E19" s="126"/>
      <c r="F19" s="126"/>
      <c r="G19" s="76"/>
      <c r="H19" s="126"/>
      <c r="I19" s="126"/>
      <c r="J19" s="126"/>
      <c r="K19" s="126"/>
      <c r="L19" s="47"/>
      <c r="M19" s="55"/>
      <c r="N19" s="60">
        <v>6</v>
      </c>
      <c r="O19" s="126"/>
      <c r="P19" s="126"/>
      <c r="Q19" s="126"/>
      <c r="R19" s="126"/>
      <c r="S19" s="132"/>
      <c r="T19" s="133"/>
      <c r="U19" s="133"/>
      <c r="V19" s="134"/>
      <c r="W19" s="76"/>
      <c r="X19" s="126"/>
      <c r="Y19" s="126"/>
      <c r="Z19" s="126"/>
      <c r="AA19" s="47"/>
      <c r="AB19" s="55"/>
      <c r="AD19" s="29" t="s">
        <v>56</v>
      </c>
      <c r="AE19" s="29">
        <v>10</v>
      </c>
      <c r="AK19" s="29" t="s">
        <v>29</v>
      </c>
    </row>
    <row r="20" spans="1:37" ht="20.25" customHeight="1" x14ac:dyDescent="0.25">
      <c r="A20" s="60">
        <v>7</v>
      </c>
      <c r="B20" s="46"/>
      <c r="C20" s="126"/>
      <c r="D20" s="126"/>
      <c r="E20" s="126"/>
      <c r="F20" s="126"/>
      <c r="G20" s="76"/>
      <c r="H20" s="126"/>
      <c r="I20" s="126"/>
      <c r="J20" s="126"/>
      <c r="K20" s="126"/>
      <c r="L20" s="47"/>
      <c r="M20" s="55"/>
      <c r="N20" s="60">
        <v>7</v>
      </c>
      <c r="O20" s="126"/>
      <c r="P20" s="126"/>
      <c r="Q20" s="126"/>
      <c r="R20" s="126"/>
      <c r="S20" s="132"/>
      <c r="T20" s="133"/>
      <c r="U20" s="133"/>
      <c r="V20" s="134"/>
      <c r="W20" s="76"/>
      <c r="X20" s="126"/>
      <c r="Y20" s="126"/>
      <c r="Z20" s="126"/>
      <c r="AA20" s="47"/>
      <c r="AB20" s="55"/>
      <c r="AK20" s="29" t="s">
        <v>13</v>
      </c>
    </row>
    <row r="21" spans="1:37" ht="20.25" customHeight="1" x14ac:dyDescent="0.25">
      <c r="A21" s="60">
        <v>8</v>
      </c>
      <c r="B21" s="46"/>
      <c r="C21" s="126"/>
      <c r="D21" s="126"/>
      <c r="E21" s="126"/>
      <c r="F21" s="126"/>
      <c r="G21" s="76"/>
      <c r="H21" s="126"/>
      <c r="I21" s="126"/>
      <c r="J21" s="126"/>
      <c r="K21" s="126"/>
      <c r="L21" s="47"/>
      <c r="M21" s="55"/>
      <c r="N21" s="60">
        <v>8</v>
      </c>
      <c r="O21" s="126"/>
      <c r="P21" s="126"/>
      <c r="Q21" s="126"/>
      <c r="R21" s="126"/>
      <c r="S21" s="132"/>
      <c r="T21" s="133"/>
      <c r="U21" s="133"/>
      <c r="V21" s="134"/>
      <c r="W21" s="76"/>
      <c r="X21" s="126"/>
      <c r="Y21" s="126"/>
      <c r="Z21" s="126"/>
      <c r="AA21" s="47"/>
      <c r="AB21" s="55"/>
      <c r="AD21" s="29" t="s">
        <v>23</v>
      </c>
      <c r="AE21" s="29">
        <v>10</v>
      </c>
      <c r="AK21" s="29" t="s">
        <v>34</v>
      </c>
    </row>
    <row r="22" spans="1:37" ht="20.25" customHeight="1" x14ac:dyDescent="0.25">
      <c r="A22" s="60">
        <v>9</v>
      </c>
      <c r="B22" s="46"/>
      <c r="C22" s="126"/>
      <c r="D22" s="126"/>
      <c r="E22" s="126"/>
      <c r="F22" s="126"/>
      <c r="G22" s="76"/>
      <c r="H22" s="126"/>
      <c r="I22" s="126"/>
      <c r="J22" s="126"/>
      <c r="K22" s="126"/>
      <c r="L22" s="47"/>
      <c r="M22" s="55"/>
      <c r="N22" s="60">
        <v>9</v>
      </c>
      <c r="O22" s="126"/>
      <c r="P22" s="126"/>
      <c r="Q22" s="126"/>
      <c r="R22" s="126"/>
      <c r="S22" s="132"/>
      <c r="T22" s="133"/>
      <c r="U22" s="133"/>
      <c r="V22" s="134"/>
      <c r="W22" s="76"/>
      <c r="X22" s="126"/>
      <c r="Y22" s="126"/>
      <c r="Z22" s="126"/>
      <c r="AA22" s="47"/>
      <c r="AB22" s="55"/>
      <c r="AD22" s="29" t="s">
        <v>24</v>
      </c>
      <c r="AE22" s="29">
        <v>12</v>
      </c>
      <c r="AK22" s="29" t="s">
        <v>41</v>
      </c>
    </row>
    <row r="23" spans="1:37" ht="20.25" customHeight="1" x14ac:dyDescent="0.25">
      <c r="A23" s="60">
        <v>10</v>
      </c>
      <c r="B23" s="46"/>
      <c r="C23" s="126"/>
      <c r="D23" s="126"/>
      <c r="E23" s="126"/>
      <c r="F23" s="126"/>
      <c r="G23" s="76"/>
      <c r="H23" s="126"/>
      <c r="I23" s="126"/>
      <c r="J23" s="126"/>
      <c r="K23" s="126"/>
      <c r="L23" s="47"/>
      <c r="M23" s="55"/>
      <c r="N23" s="60">
        <v>10</v>
      </c>
      <c r="O23" s="126"/>
      <c r="P23" s="126"/>
      <c r="Q23" s="126"/>
      <c r="R23" s="126"/>
      <c r="S23" s="132"/>
      <c r="T23" s="133"/>
      <c r="U23" s="133"/>
      <c r="V23" s="134"/>
      <c r="W23" s="76"/>
      <c r="X23" s="126"/>
      <c r="Y23" s="126"/>
      <c r="Z23" s="126"/>
      <c r="AA23" s="47"/>
      <c r="AB23" s="55"/>
      <c r="AD23" s="29" t="s">
        <v>24</v>
      </c>
      <c r="AE23" s="29">
        <v>12</v>
      </c>
      <c r="AK23" s="29" t="s">
        <v>278</v>
      </c>
    </row>
    <row r="24" spans="1:37" ht="20.25" customHeight="1" x14ac:dyDescent="0.25">
      <c r="A24" s="60">
        <v>11</v>
      </c>
      <c r="B24" s="46"/>
      <c r="C24" s="126"/>
      <c r="D24" s="126"/>
      <c r="E24" s="126"/>
      <c r="F24" s="126"/>
      <c r="G24" s="76"/>
      <c r="H24" s="126"/>
      <c r="I24" s="126"/>
      <c r="J24" s="126"/>
      <c r="K24" s="126"/>
      <c r="L24" s="47"/>
      <c r="M24" s="55"/>
      <c r="N24" s="60">
        <v>11</v>
      </c>
      <c r="O24" s="126"/>
      <c r="P24" s="126"/>
      <c r="Q24" s="126"/>
      <c r="R24" s="126"/>
      <c r="S24" s="132"/>
      <c r="T24" s="133"/>
      <c r="U24" s="133"/>
      <c r="V24" s="134"/>
      <c r="W24" s="76"/>
      <c r="X24" s="126"/>
      <c r="Y24" s="126"/>
      <c r="Z24" s="126"/>
      <c r="AA24" s="47"/>
      <c r="AB24" s="55"/>
      <c r="AD24" s="29" t="s">
        <v>56</v>
      </c>
      <c r="AE24" s="29">
        <v>10</v>
      </c>
      <c r="AK24" s="29" t="s">
        <v>29</v>
      </c>
    </row>
    <row r="25" spans="1:37" ht="20.25" customHeight="1" x14ac:dyDescent="0.25">
      <c r="A25" s="60">
        <v>12</v>
      </c>
      <c r="B25" s="46"/>
      <c r="C25" s="126"/>
      <c r="D25" s="126"/>
      <c r="E25" s="126"/>
      <c r="F25" s="126"/>
      <c r="G25" s="76"/>
      <c r="H25" s="126"/>
      <c r="I25" s="126"/>
      <c r="J25" s="126"/>
      <c r="K25" s="126"/>
      <c r="L25" s="47"/>
      <c r="M25" s="55"/>
      <c r="N25" s="60">
        <v>12</v>
      </c>
      <c r="O25" s="126"/>
      <c r="P25" s="126"/>
      <c r="Q25" s="126"/>
      <c r="R25" s="126"/>
      <c r="S25" s="132"/>
      <c r="T25" s="133"/>
      <c r="U25" s="133"/>
      <c r="V25" s="134"/>
      <c r="W25" s="76"/>
      <c r="X25" s="126"/>
      <c r="Y25" s="126"/>
      <c r="Z25" s="126"/>
      <c r="AA25" s="47"/>
      <c r="AB25" s="55"/>
      <c r="AK25" s="29" t="s">
        <v>13</v>
      </c>
    </row>
    <row r="26" spans="1:37" ht="20.25" customHeight="1" x14ac:dyDescent="0.25">
      <c r="A26" s="60">
        <v>13</v>
      </c>
      <c r="B26" s="46"/>
      <c r="C26" s="126"/>
      <c r="D26" s="126"/>
      <c r="E26" s="126"/>
      <c r="F26" s="126"/>
      <c r="G26" s="76"/>
      <c r="H26" s="126"/>
      <c r="I26" s="126"/>
      <c r="J26" s="126"/>
      <c r="K26" s="126"/>
      <c r="L26" s="47"/>
      <c r="M26" s="55"/>
      <c r="N26" s="60">
        <v>13</v>
      </c>
      <c r="O26" s="126"/>
      <c r="P26" s="126"/>
      <c r="Q26" s="126"/>
      <c r="R26" s="126"/>
      <c r="S26" s="132"/>
      <c r="T26" s="133"/>
      <c r="U26" s="133"/>
      <c r="V26" s="134"/>
      <c r="W26" s="76"/>
      <c r="X26" s="126"/>
      <c r="Y26" s="126"/>
      <c r="Z26" s="126"/>
      <c r="AA26" s="47"/>
      <c r="AB26" s="55"/>
      <c r="AK26" s="29" t="s">
        <v>45</v>
      </c>
    </row>
    <row r="27" spans="1:37" ht="20.25" customHeight="1" x14ac:dyDescent="0.25">
      <c r="A27" s="60">
        <v>14</v>
      </c>
      <c r="B27" s="46"/>
      <c r="C27" s="126"/>
      <c r="D27" s="126"/>
      <c r="E27" s="126"/>
      <c r="F27" s="126"/>
      <c r="G27" s="76"/>
      <c r="H27" s="126"/>
      <c r="I27" s="126"/>
      <c r="J27" s="126"/>
      <c r="K27" s="126"/>
      <c r="L27" s="47"/>
      <c r="M27" s="55"/>
      <c r="N27" s="60">
        <v>14</v>
      </c>
      <c r="O27" s="126"/>
      <c r="P27" s="126"/>
      <c r="Q27" s="126"/>
      <c r="R27" s="126"/>
      <c r="S27" s="132"/>
      <c r="T27" s="133"/>
      <c r="U27" s="133"/>
      <c r="V27" s="134"/>
      <c r="W27" s="76"/>
      <c r="X27" s="126"/>
      <c r="Y27" s="126"/>
      <c r="Z27" s="126"/>
      <c r="AA27" s="47"/>
      <c r="AB27" s="55"/>
      <c r="AK27" s="29" t="s">
        <v>30</v>
      </c>
    </row>
    <row r="28" spans="1:37" ht="20.25" customHeight="1" x14ac:dyDescent="0.25">
      <c r="A28" s="60">
        <v>15</v>
      </c>
      <c r="B28" s="50"/>
      <c r="C28" s="126"/>
      <c r="D28" s="126"/>
      <c r="E28" s="126"/>
      <c r="F28" s="126"/>
      <c r="G28" s="76"/>
      <c r="H28" s="126"/>
      <c r="I28" s="126"/>
      <c r="J28" s="126"/>
      <c r="K28" s="126"/>
      <c r="L28" s="47"/>
      <c r="M28" s="55"/>
      <c r="N28" s="60">
        <v>15</v>
      </c>
      <c r="O28" s="126"/>
      <c r="P28" s="126"/>
      <c r="Q28" s="126"/>
      <c r="R28" s="126"/>
      <c r="S28" s="132"/>
      <c r="T28" s="133"/>
      <c r="U28" s="133"/>
      <c r="V28" s="134"/>
      <c r="W28" s="76"/>
      <c r="X28" s="126"/>
      <c r="Y28" s="126"/>
      <c r="Z28" s="126"/>
      <c r="AA28" s="47"/>
      <c r="AB28" s="55"/>
      <c r="AK28" s="29" t="s">
        <v>42</v>
      </c>
    </row>
    <row r="29" spans="1:37" s="39" customFormat="1" ht="27" customHeight="1" thickBot="1" x14ac:dyDescent="0.3">
      <c r="A29" s="127" t="s">
        <v>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4">
        <f>SUM(L14:L28)</f>
        <v>0</v>
      </c>
      <c r="M29" s="25">
        <f>SUM(M14:M28)</f>
        <v>0</v>
      </c>
      <c r="N29" s="127" t="s">
        <v>49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4">
        <f>SUM(AA14:AA28)</f>
        <v>0</v>
      </c>
      <c r="AB29" s="25">
        <f>SUM(AB14:AB28)</f>
        <v>0</v>
      </c>
      <c r="AG29" s="41"/>
      <c r="AH29" s="41"/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8"/>
      <c r="AH30" s="28"/>
      <c r="AK30" s="29" t="s">
        <v>33</v>
      </c>
    </row>
    <row r="31" spans="1:37" s="39" customFormat="1" ht="21.75" customHeight="1" thickBot="1" x14ac:dyDescent="0.3">
      <c r="A31" s="182" t="s">
        <v>59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D31" s="180" t="s">
        <v>89</v>
      </c>
      <c r="AE31" s="180"/>
      <c r="AF31" s="51"/>
      <c r="AG31" s="45"/>
      <c r="AH31" s="45"/>
      <c r="AI31" s="180" t="s">
        <v>90</v>
      </c>
      <c r="AJ31" s="180"/>
      <c r="AK31" s="39" t="s">
        <v>43</v>
      </c>
    </row>
    <row r="32" spans="1:37" s="51" customFormat="1" ht="18" x14ac:dyDescent="0.2">
      <c r="A32" s="129" t="s">
        <v>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129" t="s">
        <v>4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1"/>
      <c r="AD32" s="29" t="s">
        <v>8</v>
      </c>
      <c r="AE32" s="29">
        <v>10</v>
      </c>
      <c r="AF32" s="29"/>
      <c r="AG32" s="35">
        <f>AE32</f>
        <v>10</v>
      </c>
      <c r="AH32" s="35"/>
      <c r="AI32" s="29"/>
      <c r="AJ32" s="29"/>
      <c r="AK32" s="29" t="s">
        <v>31</v>
      </c>
    </row>
    <row r="33" spans="1:37" s="51" customFormat="1" ht="18" x14ac:dyDescent="0.2">
      <c r="A33" s="185" t="s">
        <v>12</v>
      </c>
      <c r="B33" s="153" t="s">
        <v>48</v>
      </c>
      <c r="C33" s="153" t="s">
        <v>271</v>
      </c>
      <c r="D33" s="153"/>
      <c r="E33" s="153"/>
      <c r="F33" s="153"/>
      <c r="G33" s="176" t="s">
        <v>225</v>
      </c>
      <c r="H33" s="153" t="s">
        <v>11</v>
      </c>
      <c r="I33" s="153"/>
      <c r="J33" s="153"/>
      <c r="K33" s="153"/>
      <c r="L33" s="153" t="s">
        <v>10</v>
      </c>
      <c r="M33" s="154"/>
      <c r="N33" s="185" t="s">
        <v>12</v>
      </c>
      <c r="O33" s="153" t="s">
        <v>48</v>
      </c>
      <c r="P33" s="153"/>
      <c r="Q33" s="153"/>
      <c r="R33" s="153"/>
      <c r="S33" s="153" t="s">
        <v>271</v>
      </c>
      <c r="T33" s="153"/>
      <c r="U33" s="153"/>
      <c r="V33" s="153"/>
      <c r="W33" s="176" t="s">
        <v>225</v>
      </c>
      <c r="X33" s="153" t="s">
        <v>11</v>
      </c>
      <c r="Y33" s="153"/>
      <c r="Z33" s="153"/>
      <c r="AA33" s="153" t="s">
        <v>10</v>
      </c>
      <c r="AB33" s="154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35"/>
      <c r="AI33" s="29"/>
      <c r="AJ33" s="29"/>
      <c r="AK33" s="29" t="s">
        <v>35</v>
      </c>
    </row>
    <row r="34" spans="1:37" s="51" customFormat="1" ht="18" x14ac:dyDescent="0.2">
      <c r="A34" s="18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42" t="s">
        <v>228</v>
      </c>
      <c r="M34" s="43" t="s">
        <v>227</v>
      </c>
      <c r="N34" s="18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5</v>
      </c>
      <c r="AF34" s="29" t="s">
        <v>240</v>
      </c>
      <c r="AG34" s="35">
        <f>MAX(0,$AG$32-M35)</f>
        <v>10</v>
      </c>
      <c r="AH34" s="35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 t="s">
        <v>37</v>
      </c>
      <c r="C35" s="126" t="s">
        <v>124</v>
      </c>
      <c r="D35" s="126"/>
      <c r="E35" s="126"/>
      <c r="F35" s="126"/>
      <c r="G35" s="47"/>
      <c r="H35" s="126" t="s">
        <v>330</v>
      </c>
      <c r="I35" s="126"/>
      <c r="J35" s="126"/>
      <c r="K35" s="126"/>
      <c r="L35" s="47">
        <v>8</v>
      </c>
      <c r="M35" s="55"/>
      <c r="N35" s="75">
        <v>1</v>
      </c>
      <c r="O35" s="193"/>
      <c r="P35" s="194"/>
      <c r="Q35" s="194"/>
      <c r="R35" s="195"/>
      <c r="S35" s="132"/>
      <c r="T35" s="133"/>
      <c r="U35" s="133"/>
      <c r="V35" s="134"/>
      <c r="W35" s="47"/>
      <c r="X35" s="126"/>
      <c r="Y35" s="126"/>
      <c r="Z35" s="126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35">
        <f>MAX(0,$AG$32-SUM($M$35:M36))</f>
        <v>5</v>
      </c>
      <c r="AH35" s="35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 t="s">
        <v>303</v>
      </c>
      <c r="C36" s="126"/>
      <c r="D36" s="126"/>
      <c r="E36" s="126"/>
      <c r="F36" s="126"/>
      <c r="G36" s="47"/>
      <c r="H36" s="126" t="s">
        <v>331</v>
      </c>
      <c r="I36" s="126"/>
      <c r="J36" s="126"/>
      <c r="K36" s="126"/>
      <c r="L36" s="47"/>
      <c r="M36" s="55">
        <v>5</v>
      </c>
      <c r="N36" s="75">
        <v>2</v>
      </c>
      <c r="O36" s="126"/>
      <c r="P36" s="126"/>
      <c r="Q36" s="126"/>
      <c r="R36" s="126"/>
      <c r="S36" s="132"/>
      <c r="T36" s="133"/>
      <c r="U36" s="133"/>
      <c r="V36" s="134"/>
      <c r="W36" s="47"/>
      <c r="X36" s="126"/>
      <c r="Y36" s="126"/>
      <c r="Z36" s="126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35">
        <f>MAX(0,$AG$32-SUM($M$35:M37))</f>
        <v>5</v>
      </c>
      <c r="AH36" s="35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126"/>
      <c r="D37" s="126"/>
      <c r="E37" s="126"/>
      <c r="F37" s="126"/>
      <c r="G37" s="47"/>
      <c r="H37" s="126"/>
      <c r="I37" s="126"/>
      <c r="J37" s="126"/>
      <c r="K37" s="126"/>
      <c r="L37" s="47"/>
      <c r="M37" s="55"/>
      <c r="N37" s="75">
        <v>3</v>
      </c>
      <c r="O37" s="126"/>
      <c r="P37" s="126"/>
      <c r="Q37" s="126"/>
      <c r="R37" s="126"/>
      <c r="S37" s="132"/>
      <c r="T37" s="133"/>
      <c r="U37" s="133"/>
      <c r="V37" s="134"/>
      <c r="W37" s="47"/>
      <c r="X37" s="126"/>
      <c r="Y37" s="126"/>
      <c r="Z37" s="126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35">
        <f>MAX(0,$AG$32-SUM($M$35:M38))</f>
        <v>5</v>
      </c>
      <c r="AH37" s="35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126"/>
      <c r="D38" s="126"/>
      <c r="E38" s="126"/>
      <c r="F38" s="126"/>
      <c r="G38" s="47"/>
      <c r="H38" s="126"/>
      <c r="I38" s="126"/>
      <c r="J38" s="126"/>
      <c r="K38" s="126"/>
      <c r="L38" s="47"/>
      <c r="M38" s="55"/>
      <c r="N38" s="75">
        <v>4</v>
      </c>
      <c r="O38" s="126"/>
      <c r="P38" s="126"/>
      <c r="Q38" s="126"/>
      <c r="R38" s="126"/>
      <c r="S38" s="132"/>
      <c r="T38" s="133"/>
      <c r="U38" s="133"/>
      <c r="V38" s="134"/>
      <c r="W38" s="47"/>
      <c r="X38" s="126"/>
      <c r="Y38" s="126"/>
      <c r="Z38" s="126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35">
        <f>MAX(0,$AG$32-SUM($M$35:M39))</f>
        <v>5</v>
      </c>
      <c r="AH38" s="35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126"/>
      <c r="D39" s="126"/>
      <c r="E39" s="126"/>
      <c r="F39" s="126"/>
      <c r="G39" s="47"/>
      <c r="H39" s="126"/>
      <c r="I39" s="126"/>
      <c r="J39" s="126"/>
      <c r="K39" s="126"/>
      <c r="L39" s="47"/>
      <c r="M39" s="55"/>
      <c r="N39" s="75">
        <v>5</v>
      </c>
      <c r="O39" s="126"/>
      <c r="P39" s="126"/>
      <c r="Q39" s="126"/>
      <c r="R39" s="126"/>
      <c r="S39" s="132"/>
      <c r="T39" s="133"/>
      <c r="U39" s="133"/>
      <c r="V39" s="134"/>
      <c r="W39" s="47"/>
      <c r="X39" s="126"/>
      <c r="Y39" s="126"/>
      <c r="Z39" s="126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35">
        <f>MAX(0,$AG$32-SUM($M$35:M40))</f>
        <v>5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126"/>
      <c r="D40" s="126"/>
      <c r="E40" s="126"/>
      <c r="F40" s="126"/>
      <c r="G40" s="76"/>
      <c r="H40" s="126"/>
      <c r="I40" s="126"/>
      <c r="J40" s="126"/>
      <c r="K40" s="126"/>
      <c r="L40" s="47"/>
      <c r="M40" s="55"/>
      <c r="N40" s="75">
        <v>6</v>
      </c>
      <c r="O40" s="126"/>
      <c r="P40" s="126"/>
      <c r="Q40" s="126"/>
      <c r="R40" s="126"/>
      <c r="S40" s="132"/>
      <c r="T40" s="133"/>
      <c r="U40" s="133"/>
      <c r="V40" s="134"/>
      <c r="W40" s="76"/>
      <c r="X40" s="126"/>
      <c r="Y40" s="126"/>
      <c r="Z40" s="126"/>
      <c r="AA40" s="47"/>
      <c r="AB40" s="55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35">
        <f>MAX(0,$AG$32-SUM($M$35:M41))</f>
        <v>5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126"/>
      <c r="D41" s="126"/>
      <c r="E41" s="126"/>
      <c r="F41" s="126"/>
      <c r="G41" s="76"/>
      <c r="H41" s="126"/>
      <c r="I41" s="126"/>
      <c r="J41" s="126"/>
      <c r="K41" s="126"/>
      <c r="L41" s="47"/>
      <c r="M41" s="55"/>
      <c r="N41" s="75">
        <v>7</v>
      </c>
      <c r="O41" s="126"/>
      <c r="P41" s="126"/>
      <c r="Q41" s="126"/>
      <c r="R41" s="126"/>
      <c r="S41" s="132"/>
      <c r="T41" s="133"/>
      <c r="U41" s="133"/>
      <c r="V41" s="134"/>
      <c r="W41" s="76"/>
      <c r="X41" s="126"/>
      <c r="Y41" s="126"/>
      <c r="Z41" s="126"/>
      <c r="AA41" s="47"/>
      <c r="AB41" s="55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35">
        <f>MAX(0,$AG$32-SUM($M$35:M42))</f>
        <v>5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126"/>
      <c r="D42" s="126"/>
      <c r="E42" s="126"/>
      <c r="F42" s="126"/>
      <c r="G42" s="76"/>
      <c r="H42" s="126"/>
      <c r="I42" s="126"/>
      <c r="J42" s="126"/>
      <c r="K42" s="126"/>
      <c r="L42" s="47"/>
      <c r="M42" s="55"/>
      <c r="N42" s="75">
        <v>8</v>
      </c>
      <c r="O42" s="126"/>
      <c r="P42" s="126"/>
      <c r="Q42" s="126"/>
      <c r="R42" s="126"/>
      <c r="S42" s="132"/>
      <c r="T42" s="133"/>
      <c r="U42" s="133"/>
      <c r="V42" s="134"/>
      <c r="W42" s="76"/>
      <c r="X42" s="126"/>
      <c r="Y42" s="126"/>
      <c r="Z42" s="126"/>
      <c r="AA42" s="47"/>
      <c r="AB42" s="55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35">
        <f>MAX(0,$AG$32-SUM($M$35:M43))</f>
        <v>5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126"/>
      <c r="D43" s="126"/>
      <c r="E43" s="126"/>
      <c r="F43" s="126"/>
      <c r="G43" s="76"/>
      <c r="H43" s="126"/>
      <c r="I43" s="126"/>
      <c r="J43" s="126"/>
      <c r="K43" s="126"/>
      <c r="L43" s="47"/>
      <c r="M43" s="55"/>
      <c r="N43" s="127" t="s">
        <v>49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24">
        <f>SUM(AA35:AA42)</f>
        <v>0</v>
      </c>
      <c r="AB43" s="25">
        <f>SUM(AB35:AB42)</f>
        <v>0</v>
      </c>
      <c r="AD43" s="29" t="s">
        <v>77</v>
      </c>
      <c r="AE43" s="29">
        <f>IF((SUMIF($B$35:$B$49,B104,$M$35:$M$49))&lt;(AE32-SUM(AE33:AE42)),SUMIF($B$35:$B$49,B104,$M$35:$M$49),(AE32-SUM(AE33:AE42)))</f>
        <v>0</v>
      </c>
      <c r="AF43" s="29" t="s">
        <v>249</v>
      </c>
      <c r="AG43" s="35">
        <f>MAX(0,$AG$32-SUM($M$35:M44))</f>
        <v>5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126"/>
      <c r="D44" s="126"/>
      <c r="E44" s="126"/>
      <c r="F44" s="126"/>
      <c r="G44" s="76"/>
      <c r="H44" s="126"/>
      <c r="I44" s="126"/>
      <c r="J44" s="126"/>
      <c r="K44" s="126"/>
      <c r="L44" s="47"/>
      <c r="M44" s="55"/>
      <c r="N44" s="129" t="s">
        <v>191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D44" s="29" t="s">
        <v>78</v>
      </c>
      <c r="AF44" s="29" t="s">
        <v>250</v>
      </c>
      <c r="AG44" s="35">
        <f>MAX(0,$AG$32-SUM($M$35:M45))</f>
        <v>5</v>
      </c>
    </row>
    <row r="45" spans="1:37" ht="20.25" customHeight="1" x14ac:dyDescent="0.25">
      <c r="A45" s="60">
        <v>11</v>
      </c>
      <c r="B45" s="46"/>
      <c r="C45" s="126"/>
      <c r="D45" s="126"/>
      <c r="E45" s="126"/>
      <c r="F45" s="126"/>
      <c r="G45" s="76"/>
      <c r="H45" s="126"/>
      <c r="I45" s="126"/>
      <c r="J45" s="126"/>
      <c r="K45" s="126"/>
      <c r="L45" s="47"/>
      <c r="M45" s="55"/>
      <c r="N45" s="75">
        <v>1</v>
      </c>
      <c r="O45" s="126"/>
      <c r="P45" s="126"/>
      <c r="Q45" s="126"/>
      <c r="R45" s="126"/>
      <c r="S45" s="132"/>
      <c r="T45" s="133"/>
      <c r="U45" s="133"/>
      <c r="V45" s="134"/>
      <c r="W45" s="76"/>
      <c r="X45" s="126"/>
      <c r="Y45" s="126"/>
      <c r="Z45" s="126"/>
      <c r="AA45" s="47"/>
      <c r="AB45" s="55"/>
      <c r="AD45" s="29" t="s">
        <v>79</v>
      </c>
      <c r="AF45" s="29" t="s">
        <v>251</v>
      </c>
      <c r="AG45" s="35">
        <f>MAX(0,$AG$32-SUM($M$35:M46))</f>
        <v>5</v>
      </c>
    </row>
    <row r="46" spans="1:37" ht="20.25" customHeight="1" x14ac:dyDescent="0.25">
      <c r="A46" s="60">
        <v>12</v>
      </c>
      <c r="B46" s="46"/>
      <c r="C46" s="126"/>
      <c r="D46" s="126"/>
      <c r="E46" s="126"/>
      <c r="F46" s="126"/>
      <c r="G46" s="76"/>
      <c r="H46" s="126"/>
      <c r="I46" s="126"/>
      <c r="J46" s="126"/>
      <c r="K46" s="126"/>
      <c r="L46" s="47"/>
      <c r="M46" s="55"/>
      <c r="N46" s="75">
        <v>2</v>
      </c>
      <c r="O46" s="126"/>
      <c r="P46" s="126"/>
      <c r="Q46" s="126"/>
      <c r="R46" s="126"/>
      <c r="S46" s="132"/>
      <c r="T46" s="133"/>
      <c r="U46" s="133"/>
      <c r="V46" s="134"/>
      <c r="W46" s="76"/>
      <c r="X46" s="126"/>
      <c r="Y46" s="126"/>
      <c r="Z46" s="126"/>
      <c r="AA46" s="47"/>
      <c r="AB46" s="55"/>
      <c r="AD46" s="29" t="s">
        <v>80</v>
      </c>
      <c r="AF46" s="29" t="s">
        <v>252</v>
      </c>
      <c r="AG46" s="35">
        <f>MAX(0,$AG$32-SUM($M$35:M47))</f>
        <v>5</v>
      </c>
    </row>
    <row r="47" spans="1:37" ht="20.25" customHeight="1" x14ac:dyDescent="0.25">
      <c r="A47" s="60">
        <v>13</v>
      </c>
      <c r="B47" s="46"/>
      <c r="C47" s="126"/>
      <c r="D47" s="126"/>
      <c r="E47" s="126"/>
      <c r="F47" s="126"/>
      <c r="G47" s="76"/>
      <c r="H47" s="126"/>
      <c r="I47" s="126"/>
      <c r="J47" s="126"/>
      <c r="K47" s="126"/>
      <c r="L47" s="47"/>
      <c r="M47" s="55"/>
      <c r="N47" s="75">
        <v>3</v>
      </c>
      <c r="O47" s="126"/>
      <c r="P47" s="126"/>
      <c r="Q47" s="126"/>
      <c r="R47" s="126"/>
      <c r="S47" s="132"/>
      <c r="T47" s="133"/>
      <c r="U47" s="133"/>
      <c r="V47" s="134"/>
      <c r="W47" s="76"/>
      <c r="X47" s="126"/>
      <c r="Y47" s="126"/>
      <c r="Z47" s="126"/>
      <c r="AA47" s="47"/>
      <c r="AB47" s="55"/>
      <c r="AD47" s="29" t="s">
        <v>81</v>
      </c>
      <c r="AF47" s="29" t="s">
        <v>253</v>
      </c>
      <c r="AG47" s="35">
        <f>MAX(0,$AG$32-SUM($M$35:M48))</f>
        <v>5</v>
      </c>
    </row>
    <row r="48" spans="1:37" ht="20.25" customHeight="1" x14ac:dyDescent="0.25">
      <c r="A48" s="60">
        <v>14</v>
      </c>
      <c r="B48" s="46"/>
      <c r="C48" s="126"/>
      <c r="D48" s="126"/>
      <c r="E48" s="126"/>
      <c r="F48" s="126"/>
      <c r="G48" s="76"/>
      <c r="H48" s="126"/>
      <c r="I48" s="126"/>
      <c r="J48" s="126"/>
      <c r="K48" s="126"/>
      <c r="L48" s="47"/>
      <c r="M48" s="55"/>
      <c r="N48" s="75">
        <v>4</v>
      </c>
      <c r="O48" s="126"/>
      <c r="P48" s="126"/>
      <c r="Q48" s="126"/>
      <c r="R48" s="126"/>
      <c r="S48" s="132"/>
      <c r="T48" s="133"/>
      <c r="U48" s="133"/>
      <c r="V48" s="134"/>
      <c r="W48" s="76"/>
      <c r="X48" s="126"/>
      <c r="Y48" s="126"/>
      <c r="Z48" s="126"/>
      <c r="AA48" s="47"/>
      <c r="AB48" s="55"/>
      <c r="AD48" s="29" t="s">
        <v>82</v>
      </c>
      <c r="AF48" s="29" t="s">
        <v>254</v>
      </c>
      <c r="AG48" s="35">
        <f>MAX(0,$AG$32-SUM($M$35:M49))</f>
        <v>5</v>
      </c>
    </row>
    <row r="49" spans="1:37" ht="20.25" customHeight="1" x14ac:dyDescent="0.25">
      <c r="A49" s="60">
        <v>15</v>
      </c>
      <c r="B49" s="46"/>
      <c r="C49" s="126"/>
      <c r="D49" s="126"/>
      <c r="E49" s="126"/>
      <c r="F49" s="126"/>
      <c r="G49" s="76"/>
      <c r="H49" s="126"/>
      <c r="I49" s="126"/>
      <c r="J49" s="126"/>
      <c r="K49" s="126"/>
      <c r="L49" s="47"/>
      <c r="M49" s="55"/>
      <c r="N49" s="75">
        <v>5</v>
      </c>
      <c r="O49" s="126"/>
      <c r="P49" s="126"/>
      <c r="Q49" s="126"/>
      <c r="R49" s="126"/>
      <c r="S49" s="132"/>
      <c r="T49" s="133"/>
      <c r="U49" s="133"/>
      <c r="V49" s="134"/>
      <c r="W49" s="76"/>
      <c r="X49" s="126"/>
      <c r="Y49" s="126"/>
      <c r="Z49" s="126"/>
      <c r="AA49" s="47"/>
      <c r="AB49" s="55"/>
    </row>
    <row r="50" spans="1:37" s="39" customFormat="1" ht="26.25" customHeight="1" thickBot="1" x14ac:dyDescent="0.3">
      <c r="A50" s="127" t="s">
        <v>49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24">
        <f>SUM(L35:L49)</f>
        <v>8</v>
      </c>
      <c r="M50" s="25">
        <f>SUM(M35:M49)</f>
        <v>5</v>
      </c>
      <c r="N50" s="127" t="s">
        <v>49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24">
        <f>SUM(AA45:AA49)</f>
        <v>0</v>
      </c>
      <c r="AB50" s="25">
        <f>SUM(AB45:AB49)</f>
        <v>0</v>
      </c>
      <c r="AG50" s="41"/>
      <c r="AH50" s="41"/>
    </row>
    <row r="51" spans="1:37" ht="10.5" customHeight="1" thickBot="1" x14ac:dyDescent="0.3">
      <c r="A51" s="33"/>
      <c r="B51" s="161"/>
      <c r="C51" s="161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82" t="s">
        <v>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  <c r="AG52" s="41"/>
      <c r="AH52" s="41"/>
    </row>
    <row r="53" spans="1:37" ht="22.5" customHeight="1" x14ac:dyDescent="0.2">
      <c r="A53" s="129" t="s">
        <v>62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29" t="s">
        <v>60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129" t="s">
        <v>190</v>
      </c>
      <c r="Z53" s="130"/>
      <c r="AA53" s="130"/>
      <c r="AB53" s="131"/>
    </row>
    <row r="54" spans="1:37" ht="19.5" customHeight="1" x14ac:dyDescent="0.2">
      <c r="A54" s="200"/>
      <c r="B54" s="202"/>
      <c r="C54" s="153" t="s">
        <v>52</v>
      </c>
      <c r="D54" s="153"/>
      <c r="E54" s="153"/>
      <c r="F54" s="153"/>
      <c r="G54" s="153" t="s">
        <v>53</v>
      </c>
      <c r="H54" s="153"/>
      <c r="I54" s="153"/>
      <c r="J54" s="153"/>
      <c r="K54" s="153" t="s">
        <v>5</v>
      </c>
      <c r="L54" s="153"/>
      <c r="M54" s="154"/>
      <c r="N54" s="200"/>
      <c r="O54" s="201"/>
      <c r="P54" s="201"/>
      <c r="Q54" s="202"/>
      <c r="R54" s="95" t="s">
        <v>52</v>
      </c>
      <c r="S54" s="96"/>
      <c r="T54" s="97"/>
      <c r="U54" s="95" t="s">
        <v>53</v>
      </c>
      <c r="V54" s="97"/>
      <c r="W54" s="153" t="s">
        <v>5</v>
      </c>
      <c r="X54" s="154"/>
      <c r="Y54" s="213" t="s">
        <v>219</v>
      </c>
      <c r="Z54" s="214"/>
      <c r="AA54" s="166" t="s">
        <v>239</v>
      </c>
      <c r="AB54" s="217"/>
    </row>
    <row r="55" spans="1:37" ht="19.5" customHeight="1" x14ac:dyDescent="0.2">
      <c r="A55" s="203"/>
      <c r="B55" s="205"/>
      <c r="C55" s="153" t="s">
        <v>228</v>
      </c>
      <c r="D55" s="153"/>
      <c r="E55" s="153" t="s">
        <v>227</v>
      </c>
      <c r="F55" s="153"/>
      <c r="G55" s="153" t="s">
        <v>228</v>
      </c>
      <c r="H55" s="153"/>
      <c r="I55" s="153" t="s">
        <v>227</v>
      </c>
      <c r="J55" s="153"/>
      <c r="K55" s="42" t="s">
        <v>228</v>
      </c>
      <c r="L55" s="153" t="s">
        <v>227</v>
      </c>
      <c r="M55" s="154"/>
      <c r="N55" s="203"/>
      <c r="O55" s="204"/>
      <c r="P55" s="204"/>
      <c r="Q55" s="205"/>
      <c r="R55" s="153" t="s">
        <v>228</v>
      </c>
      <c r="S55" s="153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215"/>
      <c r="Z55" s="216"/>
      <c r="AA55" s="198"/>
      <c r="AB55" s="218"/>
    </row>
    <row r="56" spans="1:37" s="39" customFormat="1" ht="19.5" customHeight="1" x14ac:dyDescent="0.25">
      <c r="A56" s="151" t="s">
        <v>50</v>
      </c>
      <c r="B56" s="152"/>
      <c r="C56" s="189">
        <f>L29</f>
        <v>0</v>
      </c>
      <c r="D56" s="189"/>
      <c r="E56" s="189">
        <f>M29</f>
        <v>0</v>
      </c>
      <c r="F56" s="189"/>
      <c r="G56" s="189">
        <f>AA29</f>
        <v>0</v>
      </c>
      <c r="H56" s="189"/>
      <c r="I56" s="89">
        <f>AB29</f>
        <v>0</v>
      </c>
      <c r="J56" s="91"/>
      <c r="K56" s="47">
        <f>SUM(C56+G56)</f>
        <v>0</v>
      </c>
      <c r="L56" s="189">
        <f>I56+E56</f>
        <v>0</v>
      </c>
      <c r="M56" s="190"/>
      <c r="N56" s="151" t="s">
        <v>50</v>
      </c>
      <c r="O56" s="152"/>
      <c r="P56" s="152"/>
      <c r="Q56" s="152"/>
      <c r="R56" s="189">
        <f>L50</f>
        <v>8</v>
      </c>
      <c r="S56" s="189"/>
      <c r="T56" s="47">
        <f>M50</f>
        <v>5</v>
      </c>
      <c r="U56" s="47">
        <f>AA43</f>
        <v>0</v>
      </c>
      <c r="V56" s="47">
        <f>AB43</f>
        <v>0</v>
      </c>
      <c r="W56" s="47">
        <f>SUM(R56+U56)</f>
        <v>8</v>
      </c>
      <c r="X56" s="55">
        <f>T56+V56</f>
        <v>5</v>
      </c>
      <c r="Y56" s="146">
        <f>AA50+AB50</f>
        <v>0</v>
      </c>
      <c r="Z56" s="144"/>
      <c r="AA56" s="144"/>
      <c r="AB56" s="145"/>
      <c r="AG56" s="41"/>
      <c r="AH56" s="41"/>
      <c r="AI56" s="39" t="s">
        <v>194</v>
      </c>
      <c r="AJ56" s="39" t="s">
        <v>195</v>
      </c>
    </row>
    <row r="57" spans="1:37" s="39" customFormat="1" ht="19.5" customHeight="1" x14ac:dyDescent="0.25">
      <c r="A57" s="151" t="s">
        <v>54</v>
      </c>
      <c r="B57" s="152"/>
      <c r="C57" s="189">
        <f>IF(C56+E56&lt;=C8,C56+E56,C8)</f>
        <v>0</v>
      </c>
      <c r="D57" s="189"/>
      <c r="E57" s="189"/>
      <c r="F57" s="189"/>
      <c r="G57" s="189">
        <f>MIN(G56+I56,IF(C8-C57-R57&lt;=C8,C8-C57-R57,0))</f>
        <v>0</v>
      </c>
      <c r="H57" s="189"/>
      <c r="I57" s="189"/>
      <c r="J57" s="189"/>
      <c r="K57" s="189">
        <f>SUM(C57:J57)</f>
        <v>0</v>
      </c>
      <c r="L57" s="189"/>
      <c r="M57" s="190"/>
      <c r="N57" s="151" t="s">
        <v>54</v>
      </c>
      <c r="O57" s="152"/>
      <c r="P57" s="152"/>
      <c r="Q57" s="152"/>
      <c r="R57" s="189">
        <f>MIN(R56+T56,IF($C$8-C57&lt;=C8,C8-C57,0))</f>
        <v>10</v>
      </c>
      <c r="S57" s="189"/>
      <c r="T57" s="189"/>
      <c r="U57" s="189">
        <f>MIN(V56+U56,IF(C8-C57-R57-G57&lt;=C8,C8-C57-R57-G57,0))</f>
        <v>0</v>
      </c>
      <c r="V57" s="189"/>
      <c r="W57" s="189">
        <f>SUM(R57:U57)</f>
        <v>10</v>
      </c>
      <c r="X57" s="190"/>
      <c r="Y57" s="146">
        <f>MIN(Y56,IF(C8-C57-R57-G57-U57&lt;=C8,C8-C57-R57-G57-U57,0))</f>
        <v>0</v>
      </c>
      <c r="Z57" s="144"/>
      <c r="AA57" s="144"/>
      <c r="AB57" s="145"/>
      <c r="AD57" s="39" t="s">
        <v>193</v>
      </c>
      <c r="AE57" s="39">
        <f>C8</f>
        <v>10</v>
      </c>
      <c r="AG57" s="41"/>
      <c r="AH57" s="41"/>
    </row>
    <row r="58" spans="1:37" s="39" customFormat="1" ht="21" customHeight="1" x14ac:dyDescent="0.25">
      <c r="A58" s="151" t="s">
        <v>51</v>
      </c>
      <c r="B58" s="152"/>
      <c r="C58" s="189">
        <f>MIN(20,(IF(C56+E56-(IF(M29&gt;10,10,M29))-C57&lt;=20,(L29+IF(M29&gt;10,10,M29)-C57),20)))</f>
        <v>0</v>
      </c>
      <c r="D58" s="189"/>
      <c r="E58" s="189"/>
      <c r="F58" s="189"/>
      <c r="G58" s="189">
        <f>MIN(10,(MAX(0,(G56+I56-G57-(IF(E74&gt;=10,AB29,IF(AB29&gt;=10-E74,AB29-(10-E74),0)))))))</f>
        <v>0</v>
      </c>
      <c r="H58" s="189"/>
      <c r="I58" s="189"/>
      <c r="J58" s="189"/>
      <c r="K58" s="189">
        <f>SUM(C58:J58)</f>
        <v>0</v>
      </c>
      <c r="L58" s="189"/>
      <c r="M58" s="190"/>
      <c r="N58" s="151" t="s">
        <v>51</v>
      </c>
      <c r="O58" s="152"/>
      <c r="P58" s="152"/>
      <c r="Q58" s="152"/>
      <c r="R58" s="189">
        <f>MIN(20-C58,(IF(R56+T56-R57-(IF(M29&gt;=10,M50,IF(M29+M50&lt;10,0,M29+M50-10)))&gt;20,20-C58,(R56+T56-R57-(IF(M29&gt;=10,M50,(IF(M29+M50&lt;10,0,M29+M50-10))))))))</f>
        <v>3</v>
      </c>
      <c r="S58" s="189"/>
      <c r="T58" s="189"/>
      <c r="U58" s="189">
        <f ca="1">MIN(10-G58,(MAX(0,(V56+U56-U57-(IF(E74+P64&gt;=10,AB43,IF(AB43&gt;=(10-E74),AB43-(10-E74-P64),0)))))))</f>
        <v>0</v>
      </c>
      <c r="V58" s="189"/>
      <c r="W58" s="189">
        <f ca="1">R58+U58</f>
        <v>3</v>
      </c>
      <c r="X58" s="190"/>
      <c r="Y58" s="146">
        <f>MIN(10,(MAX(0,(Y56-Y57-(IF(M29+M50+AB29+AB43&gt;=10,AB50,IF(AB50&gt;10-M29-M50-AB29-AB43,AB50-(10-M29-M50-AB29-AB43),0)))))))</f>
        <v>0</v>
      </c>
      <c r="Z58" s="144"/>
      <c r="AA58" s="144"/>
      <c r="AB58" s="145"/>
      <c r="AD58" s="39" t="s">
        <v>67</v>
      </c>
      <c r="AE58" s="39">
        <f>C57</f>
        <v>0</v>
      </c>
      <c r="AG58" s="41"/>
      <c r="AH58" s="41"/>
      <c r="AI58" s="39">
        <f>AE57-C57-R57</f>
        <v>0</v>
      </c>
      <c r="AJ58" s="51">
        <f>AE57-C57-G57-R57-U57</f>
        <v>0</v>
      </c>
      <c r="AK58" s="39" t="s">
        <v>196</v>
      </c>
    </row>
    <row r="59" spans="1:37" ht="9.75" customHeight="1" thickBot="1" x14ac:dyDescent="0.3">
      <c r="A59" s="56"/>
      <c r="B59" s="212"/>
      <c r="C59" s="212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82" t="s">
        <v>57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  <c r="AD60" s="39" t="s">
        <v>275</v>
      </c>
      <c r="AE60" s="39">
        <f>IF(SUMIF($B$35:$B$49,B65,L35:L49)+AE34&lt;(AE57-AE58),SUMIF($B$35:$B$49,B65,L35:L49)+AE34,(AE57-AE58))</f>
        <v>5</v>
      </c>
      <c r="AG60" s="41"/>
      <c r="AH60" s="41"/>
      <c r="AI60" s="39">
        <f>IF(U57&gt;0,MIN(10,C8-C57-R57-G57),0)</f>
        <v>0</v>
      </c>
      <c r="AJ60" s="51">
        <f ca="1">MAX(0,MIN(AJ58,AJ58-SUMIF(O45:R49,T64,AA45:AA49)))</f>
        <v>0</v>
      </c>
      <c r="AK60" s="39" t="s">
        <v>198</v>
      </c>
    </row>
    <row r="61" spans="1:37" s="39" customFormat="1" ht="21.75" customHeight="1" x14ac:dyDescent="0.2">
      <c r="A61" s="129" t="s">
        <v>3</v>
      </c>
      <c r="B61" s="130"/>
      <c r="C61" s="130"/>
      <c r="D61" s="130"/>
      <c r="E61" s="130"/>
      <c r="F61" s="130"/>
      <c r="G61" s="131"/>
      <c r="H61" s="129" t="s">
        <v>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29" t="s">
        <v>190</v>
      </c>
      <c r="T61" s="206"/>
      <c r="U61" s="206"/>
      <c r="V61" s="130"/>
      <c r="W61" s="130"/>
      <c r="X61" s="130"/>
      <c r="Y61" s="130"/>
      <c r="Z61" s="130"/>
      <c r="AA61" s="130"/>
      <c r="AB61" s="131"/>
      <c r="AD61" s="39" t="s">
        <v>65</v>
      </c>
      <c r="AE61" s="39">
        <f>IF(SUMIF($B$35:$B$49,B66,L35:L49)+AE35&lt;(AE57-AE58-AE60),SUMIF($B$35:$B$49,B66,L35:L49)+AE35,(AE57-AE58-AE60))</f>
        <v>0</v>
      </c>
      <c r="AG61" s="41"/>
      <c r="AH61" s="41"/>
      <c r="AI61" s="39">
        <f ca="1">AI60-MIN(AI60,(SUMIF($O$35:R42,I65,$AA$35:AA42)+AI35))</f>
        <v>0</v>
      </c>
      <c r="AJ61" s="27">
        <f ca="1">MAX(0,MIN(AJ60,AJ60-SUMIF(O46:R50,V65,AA46:AA50)))</f>
        <v>0</v>
      </c>
      <c r="AK61" s="39" t="s">
        <v>199</v>
      </c>
    </row>
    <row r="62" spans="1:37" ht="21" customHeight="1" x14ac:dyDescent="0.2">
      <c r="A62" s="170" t="s">
        <v>12</v>
      </c>
      <c r="B62" s="196" t="s">
        <v>48</v>
      </c>
      <c r="C62" s="197"/>
      <c r="D62" s="176" t="s">
        <v>256</v>
      </c>
      <c r="E62" s="176"/>
      <c r="F62" s="166" t="s">
        <v>58</v>
      </c>
      <c r="G62" s="167"/>
      <c r="H62" s="170" t="s">
        <v>12</v>
      </c>
      <c r="I62" s="196" t="s">
        <v>48</v>
      </c>
      <c r="J62" s="197"/>
      <c r="K62" s="197"/>
      <c r="L62" s="197"/>
      <c r="M62" s="197"/>
      <c r="N62" s="197"/>
      <c r="O62" s="176" t="s">
        <v>256</v>
      </c>
      <c r="P62" s="176"/>
      <c r="Q62" s="176" t="s">
        <v>58</v>
      </c>
      <c r="R62" s="154"/>
      <c r="S62" s="185" t="s">
        <v>12</v>
      </c>
      <c r="T62" s="196" t="s">
        <v>48</v>
      </c>
      <c r="U62" s="197"/>
      <c r="V62" s="197"/>
      <c r="W62" s="197"/>
      <c r="X62" s="214"/>
      <c r="Y62" s="176" t="s">
        <v>226</v>
      </c>
      <c r="Z62" s="176" t="s">
        <v>58</v>
      </c>
      <c r="AA62" s="153"/>
      <c r="AB62" s="154"/>
      <c r="AD62" s="39" t="s">
        <v>66</v>
      </c>
      <c r="AE62" s="29">
        <f>IF(SUMIF($B$35:$B$49,B67,L35:L49)+AE36&lt;(AE57-AE58-AE60-AE61),SUMIF($B$35:$B$49,B67,L35:L49)+AE36,(AE57-AE58-AE60-AE61))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0</v>
      </c>
      <c r="AK62" s="39" t="s">
        <v>200</v>
      </c>
    </row>
    <row r="63" spans="1:37" ht="19.5" customHeight="1" x14ac:dyDescent="0.2">
      <c r="A63" s="171"/>
      <c r="B63" s="198"/>
      <c r="C63" s="199"/>
      <c r="D63" s="61" t="s">
        <v>228</v>
      </c>
      <c r="E63" s="61" t="s">
        <v>227</v>
      </c>
      <c r="F63" s="168"/>
      <c r="G63" s="169"/>
      <c r="H63" s="171"/>
      <c r="I63" s="198"/>
      <c r="J63" s="199"/>
      <c r="K63" s="199"/>
      <c r="L63" s="199"/>
      <c r="M63" s="199"/>
      <c r="N63" s="199"/>
      <c r="O63" s="61" t="s">
        <v>228</v>
      </c>
      <c r="P63" s="61" t="s">
        <v>227</v>
      </c>
      <c r="Q63" s="153"/>
      <c r="R63" s="154"/>
      <c r="S63" s="186"/>
      <c r="T63" s="198"/>
      <c r="U63" s="199"/>
      <c r="V63" s="199"/>
      <c r="W63" s="199"/>
      <c r="X63" s="216"/>
      <c r="Y63" s="153"/>
      <c r="Z63" s="153"/>
      <c r="AA63" s="153"/>
      <c r="AB63" s="154"/>
      <c r="AD63" s="39" t="s">
        <v>64</v>
      </c>
      <c r="AE63" s="29">
        <f>IF(SUMIF($B$35:$B$49,B68,L35:L49)+AE37&lt;(AE57-AE58-AE60-AE61-AE62),SUMIF($B$35:$B$49,B68,L35:L49)+AE37,(AE57-AE58-AE60-AE61-AE62))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5.5" customHeight="1" x14ac:dyDescent="0.25">
      <c r="A64" s="60">
        <v>1</v>
      </c>
      <c r="B64" s="110" t="s">
        <v>37</v>
      </c>
      <c r="C64" s="111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207"/>
      <c r="J64" s="208"/>
      <c r="K64" s="208"/>
      <c r="L64" s="208"/>
      <c r="M64" s="208"/>
      <c r="N64" s="209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IF(Q64-AI58&gt;=10,10,MAX(0,Q64-AI58))</f>
        <v>0</v>
      </c>
      <c r="S64" s="60">
        <v>1</v>
      </c>
      <c r="T64" s="132"/>
      <c r="U64" s="133"/>
      <c r="V64" s="133"/>
      <c r="W64" s="133"/>
      <c r="X64" s="134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65">
        <f ca="1">IF(Z64&gt;=10,10,Z64)</f>
        <v>0</v>
      </c>
      <c r="AB64" s="64"/>
      <c r="AD64" s="39" t="s">
        <v>83</v>
      </c>
      <c r="AE64" s="29">
        <f>IF(SUMIF($B$35:$B$49,B69,L35:L49)+AE38&lt;AE57-SUM(AE58:AE63),SUMIF($B$35:$B$49,B69,L35:L49)+AE38,AE57-SUM(AE58:AE63))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5.5" customHeight="1" x14ac:dyDescent="0.25">
      <c r="A65" s="60">
        <v>2</v>
      </c>
      <c r="B65" s="108" t="s">
        <v>303</v>
      </c>
      <c r="C65" s="109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5</v>
      </c>
      <c r="F65" s="63">
        <f>D65+E65</f>
        <v>5</v>
      </c>
      <c r="G65" s="23">
        <f>IF(G64&gt;=20,0,IF(F65&gt;=AE60,MIN(20-G64,(F65-AE60)),MIN(20-G64,F65)))</f>
        <v>0</v>
      </c>
      <c r="H65" s="60">
        <v>2</v>
      </c>
      <c r="I65" s="132"/>
      <c r="J65" s="133"/>
      <c r="K65" s="133"/>
      <c r="L65" s="133"/>
      <c r="M65" s="133"/>
      <c r="N65" s="134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IF(R64&gt;=10,0,MAX(0,MIN(10-R64,Q65-AI60)))</f>
        <v>0</v>
      </c>
      <c r="S65" s="60">
        <v>2</v>
      </c>
      <c r="T65" s="219"/>
      <c r="U65" s="220"/>
      <c r="V65" s="220"/>
      <c r="W65" s="220"/>
      <c r="X65" s="221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65">
        <f ca="1">IF(Z65&gt;=10,10-AA64,MIN(10-AA64,Z65))</f>
        <v>0</v>
      </c>
      <c r="AB65" s="64"/>
      <c r="AD65" s="39" t="s">
        <v>84</v>
      </c>
      <c r="AE65" s="29">
        <f>IF(SUMIF($B$35:$B$49,B70,L35:L49)+AE39&lt;AE57-SUM(AE58:AE64),SUMIF($B$35:$B$49,B70,L35:L49)+AE39,AE57-SUM(AE58:AE64))</f>
        <v>0</v>
      </c>
      <c r="AJ65" s="66"/>
      <c r="AK65" s="51"/>
    </row>
    <row r="66" spans="1:37" ht="25.5" customHeight="1" x14ac:dyDescent="0.25">
      <c r="A66" s="60">
        <v>3</v>
      </c>
      <c r="B66" s="108"/>
      <c r="C66" s="109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IF(SUM($G$64:G65)&gt;=20,0,IF(F66&gt;=AE61,MIN((20-SUM($G$64:G65)),(F66-AE61)),MIN(20-SUM($G$64:G65),F66)))</f>
        <v>0</v>
      </c>
      <c r="H66" s="60">
        <v>3</v>
      </c>
      <c r="I66" s="132"/>
      <c r="J66" s="133"/>
      <c r="K66" s="133"/>
      <c r="L66" s="133"/>
      <c r="M66" s="133"/>
      <c r="N66" s="134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IF(R64+R65&gt;=10,0,MAX(0,MIN(10-R64-R65,Q66-AI61)))</f>
        <v>0</v>
      </c>
      <c r="S66" s="60">
        <v>3</v>
      </c>
      <c r="T66" s="219"/>
      <c r="U66" s="220"/>
      <c r="V66" s="220"/>
      <c r="W66" s="220"/>
      <c r="X66" s="221"/>
      <c r="Y66" s="48">
        <f t="shared" ca="1" si="0"/>
        <v>0</v>
      </c>
      <c r="Z66" s="63">
        <f t="shared" ca="1" si="1"/>
        <v>0</v>
      </c>
      <c r="AA66" s="65">
        <f ca="1">IF(Z66&gt;=10,10-AA64-AA65,MIN(10-AA64-AA65,Z66))</f>
        <v>0</v>
      </c>
      <c r="AB66" s="64"/>
      <c r="AD66" s="39" t="s">
        <v>85</v>
      </c>
      <c r="AE66" s="29">
        <f>IF(SUMIF($B$35:$B$49,B71,L35:L49)+AE40&lt;AE57-SUM(AE58:AE65),SUMIF($B$35:$B$49,B71,L35:L49)+AE40,AE57-SUM(AE58:AE65))</f>
        <v>0</v>
      </c>
      <c r="AJ66" s="66"/>
      <c r="AK66" s="51"/>
    </row>
    <row r="67" spans="1:37" ht="25.5" customHeight="1" x14ac:dyDescent="0.25">
      <c r="A67" s="60">
        <v>4</v>
      </c>
      <c r="B67" s="108"/>
      <c r="C67" s="109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IF(SUM($G$64:G66)&gt;=20,0,IF(F67&gt;=AE62,MIN((20-SUM($G$64:G66)),(F67-AE62)),MIN(20-SUM($G$64:G66),F67)))</f>
        <v>0</v>
      </c>
      <c r="H67" s="60">
        <v>4</v>
      </c>
      <c r="I67" s="132"/>
      <c r="J67" s="133"/>
      <c r="K67" s="133"/>
      <c r="L67" s="133"/>
      <c r="M67" s="133"/>
      <c r="N67" s="134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IF(SUM(R64:R66)&gt;=10,0,MAX(0,MIN(10-SUM(R64:R66),Q67-AI62)))</f>
        <v>0</v>
      </c>
      <c r="S67" s="60">
        <v>4</v>
      </c>
      <c r="T67" s="222"/>
      <c r="U67" s="223"/>
      <c r="V67" s="223"/>
      <c r="W67" s="223"/>
      <c r="X67" s="224"/>
      <c r="Y67" s="48">
        <f t="shared" ca="1" si="0"/>
        <v>0</v>
      </c>
      <c r="Z67" s="63">
        <f t="shared" ca="1" si="1"/>
        <v>0</v>
      </c>
      <c r="AA67" s="65">
        <f ca="1">IF(Z67&gt;=10,10-AA64-AA65-AA66,MIN(10-AA64-AA65-AA66,Z67))</f>
        <v>0</v>
      </c>
      <c r="AB67" s="64"/>
      <c r="AD67" s="39" t="s">
        <v>86</v>
      </c>
      <c r="AE67" s="29">
        <f>IF(SUMIF($B$35:$B$49,B72,L35:L49)+AE41&lt;AE57-SUM(AE58:AE66),SUMIF($B$35:$B$49,B72,L35:L49)+AE41,AE57-SUM(AE58:AE66))</f>
        <v>0</v>
      </c>
      <c r="AJ67" s="66"/>
    </row>
    <row r="68" spans="1:37" ht="25.5" customHeight="1" x14ac:dyDescent="0.25">
      <c r="A68" s="60">
        <v>5</v>
      </c>
      <c r="B68" s="108"/>
      <c r="C68" s="109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IF(SUM($G$64:G67)&gt;=20,0,IF(F68&gt;=AE63,MIN((20-SUM($G$64:G67)),(F68-AE63)),MIN(20-SUM($G$64:G67),F68)))</f>
        <v>0</v>
      </c>
      <c r="H68" s="60">
        <v>5</v>
      </c>
      <c r="I68" s="132"/>
      <c r="J68" s="133"/>
      <c r="K68" s="133"/>
      <c r="L68" s="133"/>
      <c r="M68" s="133"/>
      <c r="N68" s="134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IF(SUM(R64:R67)&gt;=10,0,MAX(0,MIN(10-SUM(R64:R67),Q68-AI63)))</f>
        <v>0</v>
      </c>
      <c r="S68" s="60">
        <v>5</v>
      </c>
      <c r="T68" s="222"/>
      <c r="U68" s="223"/>
      <c r="V68" s="223"/>
      <c r="W68" s="223"/>
      <c r="X68" s="224"/>
      <c r="Y68" s="48">
        <f t="shared" ca="1" si="0"/>
        <v>0</v>
      </c>
      <c r="Z68" s="63">
        <f t="shared" ca="1" si="1"/>
        <v>0</v>
      </c>
      <c r="AA68" s="65">
        <f ca="1">IF(Z68&gt;=10,10-AA64-AA65-AA66-AA67,MIN(10-AA64-AA65-AA66-AA67,Z68))</f>
        <v>0</v>
      </c>
      <c r="AB68" s="64"/>
      <c r="AD68" s="39" t="s">
        <v>87</v>
      </c>
      <c r="AE68" s="29">
        <f>IF(SUMIF($B$35:$B$49,B73,L35:L49)+AE42&lt;AE57-SUM(AE58:AE67),SUMIF($B$35:$B$49,B73,L35:L49)+AE42,AE57-SUM(AE58:AE67))</f>
        <v>0</v>
      </c>
      <c r="AJ68" s="66"/>
    </row>
    <row r="69" spans="1:37" ht="25.5" customHeight="1" x14ac:dyDescent="0.25">
      <c r="A69" s="60">
        <v>6</v>
      </c>
      <c r="B69" s="108"/>
      <c r="C69" s="109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IF(SUM($G$64:G68)&gt;=20,0,IF(F69&gt;=AE64,MIN((20-SUM($G$64:G68)),(F69-AE64)),MIN(20-SUM($G$64:G68),F69)))</f>
        <v>0</v>
      </c>
      <c r="H69" s="60">
        <v>6</v>
      </c>
      <c r="I69" s="132"/>
      <c r="J69" s="133"/>
      <c r="K69" s="133"/>
      <c r="L69" s="133"/>
      <c r="M69" s="133"/>
      <c r="N69" s="134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IF(SUM($R$64:R68)&gt;=10,0,MAX(0,MIN(10-SUM($R$64:R68),Q69-AI64)))</f>
        <v>0</v>
      </c>
      <c r="S69" s="60">
        <v>6</v>
      </c>
      <c r="T69" s="222"/>
      <c r="U69" s="223"/>
      <c r="V69" s="223"/>
      <c r="W69" s="223"/>
      <c r="X69" s="224"/>
      <c r="Y69" s="48">
        <f t="shared" ca="1" si="0"/>
        <v>0</v>
      </c>
      <c r="Z69" s="63">
        <f t="shared" ca="1" si="1"/>
        <v>0</v>
      </c>
      <c r="AA69" s="65"/>
      <c r="AB69" s="64"/>
      <c r="AJ69" s="66"/>
    </row>
    <row r="70" spans="1:37" ht="25.5" customHeight="1" x14ac:dyDescent="0.25">
      <c r="A70" s="60">
        <v>7</v>
      </c>
      <c r="B70" s="108"/>
      <c r="C70" s="109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IF(SUM($G$64:G69)&gt;=20,0,IF(F70&gt;=AE65,MIN((20-SUM($G$64:G69)),(F70-AE65)),MIN(20-SUM($G$64:G69),F70)))</f>
        <v>0</v>
      </c>
      <c r="H70" s="60">
        <v>7</v>
      </c>
      <c r="I70" s="89"/>
      <c r="J70" s="90"/>
      <c r="K70" s="90"/>
      <c r="L70" s="90"/>
      <c r="M70" s="90"/>
      <c r="N70" s="91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IF(SUM($R$64:R69)&gt;=10,0,MAX(0,MIN(10-SUM($R$64:R69),Q70-AI65)))</f>
        <v>0</v>
      </c>
      <c r="S70" s="60">
        <v>7</v>
      </c>
      <c r="T70" s="222"/>
      <c r="U70" s="223"/>
      <c r="V70" s="223"/>
      <c r="W70" s="223"/>
      <c r="X70" s="224"/>
      <c r="Y70" s="48">
        <f t="shared" ca="1" si="0"/>
        <v>0</v>
      </c>
      <c r="Z70" s="63">
        <f t="shared" ca="1" si="1"/>
        <v>0</v>
      </c>
      <c r="AA70" s="65"/>
      <c r="AB70" s="64"/>
      <c r="AJ70" s="66"/>
    </row>
    <row r="71" spans="1:37" ht="25.5" customHeight="1" x14ac:dyDescent="0.25">
      <c r="A71" s="60">
        <v>8</v>
      </c>
      <c r="B71" s="108"/>
      <c r="C71" s="109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IF(SUM($G$64:G70)&gt;=20,0,IF(F71&gt;=AE66,MIN((20-SUM($G$64:G70)),(F71-AE66)),MIN(20-SUM($G$64:G70),F71)))</f>
        <v>0</v>
      </c>
      <c r="H71" s="60">
        <v>8</v>
      </c>
      <c r="I71" s="89"/>
      <c r="J71" s="90"/>
      <c r="K71" s="90"/>
      <c r="L71" s="90"/>
      <c r="M71" s="90"/>
      <c r="N71" s="91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IF(SUM($R$64:R70)&gt;=10,0,MAX(0,MIN(10-SUM($R$64:R70),Q71-AI66)))</f>
        <v>0</v>
      </c>
      <c r="S71" s="60">
        <v>8</v>
      </c>
      <c r="T71" s="222"/>
      <c r="U71" s="223"/>
      <c r="V71" s="223"/>
      <c r="W71" s="223"/>
      <c r="X71" s="224"/>
      <c r="Y71" s="48">
        <f t="shared" ca="1" si="0"/>
        <v>0</v>
      </c>
      <c r="Z71" s="63">
        <f t="shared" ca="1" si="1"/>
        <v>0</v>
      </c>
      <c r="AA71" s="65"/>
      <c r="AB71" s="64"/>
      <c r="AD71" s="67"/>
      <c r="AJ71" s="66"/>
    </row>
    <row r="72" spans="1:37" ht="25.5" customHeight="1" x14ac:dyDescent="0.25">
      <c r="A72" s="60">
        <v>9</v>
      </c>
      <c r="B72" s="108"/>
      <c r="C72" s="109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IF(SUM($G$64:G71)&gt;=20,0,IF(F72&gt;=AE67,MIN((20-SUM($G$64:G71)),(F72-AE67)),MIN(20-SUM($G$64:G71),F72)))</f>
        <v>0</v>
      </c>
      <c r="H72" s="60">
        <v>9</v>
      </c>
      <c r="I72" s="89"/>
      <c r="J72" s="90"/>
      <c r="K72" s="90"/>
      <c r="L72" s="90"/>
      <c r="M72" s="90"/>
      <c r="N72" s="91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IF(SUM($R$64:R71)&gt;=10,0,MAX(0,MIN(10-SUM($R$64:R71),Q72-AI67)))</f>
        <v>0</v>
      </c>
      <c r="S72" s="60">
        <v>9</v>
      </c>
      <c r="T72" s="222"/>
      <c r="U72" s="223"/>
      <c r="V72" s="223"/>
      <c r="W72" s="223"/>
      <c r="X72" s="224"/>
      <c r="Y72" s="48">
        <f t="shared" ca="1" si="0"/>
        <v>0</v>
      </c>
      <c r="Z72" s="63">
        <f t="shared" ca="1" si="1"/>
        <v>0</v>
      </c>
      <c r="AA72" s="65"/>
      <c r="AB72" s="64"/>
    </row>
    <row r="73" spans="1:37" s="39" customFormat="1" ht="25.5" customHeight="1" x14ac:dyDescent="0.25">
      <c r="A73" s="60">
        <v>10</v>
      </c>
      <c r="B73" s="108"/>
      <c r="C73" s="109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IF(SUM($G$64:G72)&gt;=20,0,IF(F73&gt;=AE68,MIN((20-SUM($G$64:G72)),(F73-AE68)),MIN(20-SUM($G$64:G72),F73)))</f>
        <v>0</v>
      </c>
      <c r="H73" s="60">
        <v>10</v>
      </c>
      <c r="I73" s="89"/>
      <c r="J73" s="90"/>
      <c r="K73" s="90"/>
      <c r="L73" s="90"/>
      <c r="M73" s="90"/>
      <c r="N73" s="91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IF(SUM($R$64:R72)&gt;=10,0,MAX(0,MIN(10-SUM($R$64:R72),Q73-AI68)))</f>
        <v>0</v>
      </c>
      <c r="S73" s="60">
        <v>10</v>
      </c>
      <c r="T73" s="222"/>
      <c r="U73" s="223"/>
      <c r="V73" s="223"/>
      <c r="W73" s="223"/>
      <c r="X73" s="224"/>
      <c r="Y73" s="48">
        <f t="shared" ca="1" si="0"/>
        <v>0</v>
      </c>
      <c r="Z73" s="63">
        <f t="shared" ca="1" si="1"/>
        <v>0</v>
      </c>
      <c r="AA73" s="65"/>
      <c r="AB73" s="64"/>
      <c r="AG73" s="41"/>
      <c r="AH73" s="41"/>
    </row>
    <row r="74" spans="1:37" ht="26.25" customHeight="1" thickBot="1" x14ac:dyDescent="0.25">
      <c r="A74" s="127" t="s">
        <v>5</v>
      </c>
      <c r="B74" s="128"/>
      <c r="C74" s="128"/>
      <c r="D74" s="24">
        <f>SUM(D64:D73)</f>
        <v>0</v>
      </c>
      <c r="E74" s="24">
        <f>SUM(E64:E73)</f>
        <v>5</v>
      </c>
      <c r="F74" s="128">
        <f>SUM(G64:G73)</f>
        <v>0</v>
      </c>
      <c r="G74" s="162"/>
      <c r="H74" s="230" t="s">
        <v>5</v>
      </c>
      <c r="I74" s="231"/>
      <c r="J74" s="231"/>
      <c r="K74" s="231"/>
      <c r="L74" s="231"/>
      <c r="M74" s="231"/>
      <c r="N74" s="232"/>
      <c r="O74" s="24">
        <f ca="1">SUM(O64:O73)</f>
        <v>0</v>
      </c>
      <c r="P74" s="24">
        <f ca="1">SUM(P64:P73)</f>
        <v>0</v>
      </c>
      <c r="Q74" s="128">
        <f ca="1">SUM(R64:R73)</f>
        <v>0</v>
      </c>
      <c r="R74" s="162"/>
      <c r="S74" s="127" t="s">
        <v>5</v>
      </c>
      <c r="T74" s="232"/>
      <c r="U74" s="232"/>
      <c r="V74" s="128"/>
      <c r="W74" s="128"/>
      <c r="X74" s="128"/>
      <c r="Y74" s="24">
        <f ca="1">SUM(Y64:Y73)</f>
        <v>0</v>
      </c>
      <c r="Z74" s="128">
        <f ca="1">SUM(AA64:AA73)</f>
        <v>0</v>
      </c>
      <c r="AA74" s="128"/>
      <c r="AB74" s="16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38" t="s">
        <v>3</v>
      </c>
      <c r="B77" s="13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  <c r="AG77" s="70"/>
      <c r="AH77" s="70"/>
    </row>
    <row r="78" spans="1:37" s="69" customFormat="1" ht="18" x14ac:dyDescent="0.2">
      <c r="A78" s="141" t="s">
        <v>92</v>
      </c>
      <c r="B78" s="165"/>
      <c r="C78" s="95" t="s">
        <v>93</v>
      </c>
      <c r="D78" s="96"/>
      <c r="E78" s="96"/>
      <c r="F78" s="97"/>
      <c r="G78" s="95" t="s">
        <v>94</v>
      </c>
      <c r="H78" s="96"/>
      <c r="I78" s="96"/>
      <c r="J78" s="97"/>
      <c r="K78" s="95" t="s">
        <v>95</v>
      </c>
      <c r="L78" s="96"/>
      <c r="M78" s="96"/>
      <c r="N78" s="96"/>
      <c r="O78" s="96"/>
      <c r="P78" s="96" t="s">
        <v>96</v>
      </c>
      <c r="Q78" s="96"/>
      <c r="R78" s="96"/>
      <c r="S78" s="96"/>
      <c r="T78" s="96" t="s">
        <v>97</v>
      </c>
      <c r="U78" s="96"/>
      <c r="V78" s="96"/>
      <c r="W78" s="96" t="s">
        <v>98</v>
      </c>
      <c r="X78" s="96"/>
      <c r="Y78" s="97"/>
      <c r="Z78" s="95" t="s">
        <v>99</v>
      </c>
      <c r="AA78" s="96"/>
      <c r="AB78" s="229"/>
      <c r="AG78" s="70"/>
      <c r="AH78" s="70"/>
    </row>
    <row r="79" spans="1:37" s="71" customFormat="1" ht="29.25" customHeight="1" x14ac:dyDescent="0.25">
      <c r="A79" s="112" t="s">
        <v>263</v>
      </c>
      <c r="B79" s="113"/>
      <c r="C79" s="89"/>
      <c r="D79" s="90"/>
      <c r="E79" s="90"/>
      <c r="F79" s="91"/>
      <c r="G79" s="89"/>
      <c r="H79" s="90"/>
      <c r="I79" s="90"/>
      <c r="J79" s="91"/>
      <c r="K79" s="89"/>
      <c r="L79" s="90"/>
      <c r="M79" s="90"/>
      <c r="N79" s="90"/>
      <c r="O79" s="91"/>
      <c r="P79" s="89"/>
      <c r="Q79" s="90"/>
      <c r="R79" s="90"/>
      <c r="S79" s="91"/>
      <c r="T79" s="89"/>
      <c r="U79" s="90"/>
      <c r="V79" s="91"/>
      <c r="W79" s="89"/>
      <c r="X79" s="90"/>
      <c r="Y79" s="91"/>
      <c r="Z79" s="89"/>
      <c r="AA79" s="90"/>
      <c r="AB79" s="92"/>
      <c r="AG79" s="72"/>
      <c r="AH79" s="72"/>
    </row>
    <row r="80" spans="1:37" s="71" customFormat="1" ht="29.25" customHeight="1" x14ac:dyDescent="0.25">
      <c r="A80" s="112" t="s">
        <v>100</v>
      </c>
      <c r="B80" s="113"/>
      <c r="C80" s="89"/>
      <c r="D80" s="90"/>
      <c r="E80" s="90"/>
      <c r="F80" s="91"/>
      <c r="G80" s="89"/>
      <c r="H80" s="90"/>
      <c r="I80" s="90"/>
      <c r="J80" s="91"/>
      <c r="K80" s="89"/>
      <c r="L80" s="90"/>
      <c r="M80" s="90"/>
      <c r="N80" s="90"/>
      <c r="O80" s="91"/>
      <c r="P80" s="89"/>
      <c r="Q80" s="90"/>
      <c r="R80" s="90"/>
      <c r="S80" s="91"/>
      <c r="T80" s="89"/>
      <c r="U80" s="90"/>
      <c r="V80" s="91"/>
      <c r="W80" s="89"/>
      <c r="X80" s="90"/>
      <c r="Y80" s="91"/>
      <c r="Z80" s="89"/>
      <c r="AA80" s="90"/>
      <c r="AB80" s="92"/>
      <c r="AG80" s="72"/>
      <c r="AH80" s="72"/>
    </row>
    <row r="81" spans="1:34" s="71" customFormat="1" ht="29.25" customHeight="1" x14ac:dyDescent="0.25">
      <c r="A81" s="112" t="s">
        <v>101</v>
      </c>
      <c r="B81" s="113"/>
      <c r="C81" s="89"/>
      <c r="D81" s="90"/>
      <c r="E81" s="90"/>
      <c r="F81" s="91"/>
      <c r="G81" s="89"/>
      <c r="H81" s="90"/>
      <c r="I81" s="90"/>
      <c r="J81" s="91"/>
      <c r="K81" s="89"/>
      <c r="L81" s="90"/>
      <c r="M81" s="90"/>
      <c r="N81" s="90"/>
      <c r="O81" s="91"/>
      <c r="P81" s="89"/>
      <c r="Q81" s="90"/>
      <c r="R81" s="90"/>
      <c r="S81" s="91"/>
      <c r="T81" s="89"/>
      <c r="U81" s="90"/>
      <c r="V81" s="91"/>
      <c r="W81" s="89"/>
      <c r="X81" s="90"/>
      <c r="Y81" s="91"/>
      <c r="Z81" s="89"/>
      <c r="AA81" s="90"/>
      <c r="AB81" s="92"/>
      <c r="AG81" s="72"/>
      <c r="AH81" s="72"/>
    </row>
    <row r="82" spans="1:34" s="71" customFormat="1" ht="29.25" customHeight="1" x14ac:dyDescent="0.25">
      <c r="A82" s="93" t="s">
        <v>102</v>
      </c>
      <c r="B82" s="113"/>
      <c r="C82" s="89"/>
      <c r="D82" s="90"/>
      <c r="E82" s="90"/>
      <c r="F82" s="91"/>
      <c r="G82" s="89"/>
      <c r="H82" s="90"/>
      <c r="I82" s="90"/>
      <c r="J82" s="91"/>
      <c r="K82" s="89"/>
      <c r="L82" s="90"/>
      <c r="M82" s="90"/>
      <c r="N82" s="90"/>
      <c r="O82" s="91"/>
      <c r="P82" s="89"/>
      <c r="Q82" s="90"/>
      <c r="R82" s="90"/>
      <c r="S82" s="91"/>
      <c r="T82" s="89"/>
      <c r="U82" s="90"/>
      <c r="V82" s="91"/>
      <c r="W82" s="89"/>
      <c r="X82" s="90"/>
      <c r="Y82" s="91"/>
      <c r="Z82" s="89"/>
      <c r="AA82" s="90"/>
      <c r="AB82" s="92"/>
      <c r="AG82" s="72"/>
      <c r="AH82" s="72"/>
    </row>
    <row r="83" spans="1:34" s="71" customFormat="1" ht="29.25" customHeight="1" x14ac:dyDescent="0.25">
      <c r="A83" s="93" t="s">
        <v>300</v>
      </c>
      <c r="B83" s="113"/>
      <c r="C83" s="89"/>
      <c r="D83" s="90"/>
      <c r="E83" s="90"/>
      <c r="F83" s="91"/>
      <c r="G83" s="89"/>
      <c r="H83" s="90"/>
      <c r="I83" s="90"/>
      <c r="J83" s="91"/>
      <c r="K83" s="89"/>
      <c r="L83" s="90"/>
      <c r="M83" s="90"/>
      <c r="N83" s="90"/>
      <c r="O83" s="91"/>
      <c r="P83" s="89"/>
      <c r="Q83" s="90"/>
      <c r="R83" s="90"/>
      <c r="S83" s="91"/>
      <c r="T83" s="89"/>
      <c r="U83" s="90"/>
      <c r="V83" s="91"/>
      <c r="W83" s="89"/>
      <c r="X83" s="90"/>
      <c r="Y83" s="91"/>
      <c r="Z83" s="89"/>
      <c r="AA83" s="90"/>
      <c r="AB83" s="92"/>
      <c r="AG83" s="72"/>
      <c r="AH83" s="72"/>
    </row>
    <row r="84" spans="1:34" s="71" customFormat="1" ht="29.25" customHeight="1" x14ac:dyDescent="0.25">
      <c r="A84" s="93" t="s">
        <v>103</v>
      </c>
      <c r="B84" s="113"/>
      <c r="C84" s="89"/>
      <c r="D84" s="90"/>
      <c r="E84" s="90"/>
      <c r="F84" s="91"/>
      <c r="G84" s="89"/>
      <c r="H84" s="90"/>
      <c r="I84" s="90"/>
      <c r="J84" s="91"/>
      <c r="K84" s="89"/>
      <c r="L84" s="90"/>
      <c r="M84" s="90"/>
      <c r="N84" s="90"/>
      <c r="O84" s="91"/>
      <c r="P84" s="89"/>
      <c r="Q84" s="90"/>
      <c r="R84" s="90"/>
      <c r="S84" s="91"/>
      <c r="T84" s="89"/>
      <c r="U84" s="90"/>
      <c r="V84" s="91"/>
      <c r="W84" s="89"/>
      <c r="X84" s="90"/>
      <c r="Y84" s="91"/>
      <c r="Z84" s="89"/>
      <c r="AA84" s="90"/>
      <c r="AB84" s="92"/>
      <c r="AG84" s="72"/>
      <c r="AH84" s="72"/>
    </row>
    <row r="85" spans="1:34" s="71" customFormat="1" ht="29.25" customHeight="1" x14ac:dyDescent="0.25">
      <c r="A85" s="93" t="s">
        <v>104</v>
      </c>
      <c r="B85" s="113"/>
      <c r="C85" s="89"/>
      <c r="D85" s="90"/>
      <c r="E85" s="90"/>
      <c r="F85" s="91"/>
      <c r="G85" s="89"/>
      <c r="H85" s="90"/>
      <c r="I85" s="90"/>
      <c r="J85" s="91"/>
      <c r="K85" s="89"/>
      <c r="L85" s="90"/>
      <c r="M85" s="90"/>
      <c r="N85" s="90"/>
      <c r="O85" s="91"/>
      <c r="P85" s="89"/>
      <c r="Q85" s="90"/>
      <c r="R85" s="90"/>
      <c r="S85" s="91"/>
      <c r="T85" s="89"/>
      <c r="U85" s="90"/>
      <c r="V85" s="91"/>
      <c r="W85" s="89"/>
      <c r="X85" s="90"/>
      <c r="Y85" s="91"/>
      <c r="Z85" s="89"/>
      <c r="AA85" s="90"/>
      <c r="AB85" s="92"/>
      <c r="AG85" s="72"/>
      <c r="AH85" s="72"/>
    </row>
    <row r="86" spans="1:34" s="71" customFormat="1" ht="29.25" customHeight="1" x14ac:dyDescent="0.25">
      <c r="A86" s="93" t="s">
        <v>105</v>
      </c>
      <c r="B86" s="113"/>
      <c r="C86" s="89"/>
      <c r="D86" s="90"/>
      <c r="E86" s="90"/>
      <c r="F86" s="91"/>
      <c r="G86" s="89"/>
      <c r="H86" s="90"/>
      <c r="I86" s="90"/>
      <c r="J86" s="91"/>
      <c r="K86" s="89"/>
      <c r="L86" s="90"/>
      <c r="M86" s="90"/>
      <c r="N86" s="90"/>
      <c r="O86" s="91"/>
      <c r="P86" s="89"/>
      <c r="Q86" s="90"/>
      <c r="R86" s="90"/>
      <c r="S86" s="91"/>
      <c r="T86" s="89"/>
      <c r="U86" s="90"/>
      <c r="V86" s="91"/>
      <c r="W86" s="89"/>
      <c r="X86" s="90"/>
      <c r="Y86" s="91"/>
      <c r="Z86" s="89"/>
      <c r="AA86" s="90"/>
      <c r="AB86" s="92"/>
      <c r="AG86" s="72"/>
      <c r="AH86" s="72"/>
    </row>
    <row r="87" spans="1:34" s="71" customFormat="1" ht="29.25" customHeight="1" x14ac:dyDescent="0.25">
      <c r="A87" s="93" t="s">
        <v>106</v>
      </c>
      <c r="B87" s="113"/>
      <c r="C87" s="89"/>
      <c r="D87" s="90"/>
      <c r="E87" s="90"/>
      <c r="F87" s="91"/>
      <c r="G87" s="89"/>
      <c r="H87" s="90"/>
      <c r="I87" s="90"/>
      <c r="J87" s="91"/>
      <c r="K87" s="89"/>
      <c r="L87" s="90"/>
      <c r="M87" s="90"/>
      <c r="N87" s="90"/>
      <c r="O87" s="91"/>
      <c r="P87" s="89"/>
      <c r="Q87" s="90"/>
      <c r="R87" s="90"/>
      <c r="S87" s="91"/>
      <c r="T87" s="89"/>
      <c r="U87" s="90"/>
      <c r="V87" s="91"/>
      <c r="W87" s="89"/>
      <c r="X87" s="90"/>
      <c r="Y87" s="91"/>
      <c r="Z87" s="89"/>
      <c r="AA87" s="90"/>
      <c r="AB87" s="92"/>
      <c r="AG87" s="72"/>
      <c r="AH87" s="72"/>
    </row>
    <row r="88" spans="1:34" s="71" customFormat="1" ht="29.25" customHeight="1" x14ac:dyDescent="0.25">
      <c r="A88" s="172" t="s">
        <v>107</v>
      </c>
      <c r="B88" s="173"/>
      <c r="C88" s="89"/>
      <c r="D88" s="90"/>
      <c r="E88" s="90"/>
      <c r="F88" s="91"/>
      <c r="G88" s="89"/>
      <c r="H88" s="90"/>
      <c r="I88" s="90"/>
      <c r="J88" s="91"/>
      <c r="K88" s="89"/>
      <c r="L88" s="90"/>
      <c r="M88" s="90"/>
      <c r="N88" s="90"/>
      <c r="O88" s="91"/>
      <c r="P88" s="89"/>
      <c r="Q88" s="90"/>
      <c r="R88" s="90"/>
      <c r="S88" s="91"/>
      <c r="T88" s="89"/>
      <c r="U88" s="90"/>
      <c r="V88" s="91"/>
      <c r="W88" s="89"/>
      <c r="X88" s="90"/>
      <c r="Y88" s="91"/>
      <c r="Z88" s="89"/>
      <c r="AA88" s="90"/>
      <c r="AB88" s="92"/>
      <c r="AG88" s="72"/>
      <c r="AH88" s="72"/>
    </row>
    <row r="89" spans="1:34" s="71" customFormat="1" ht="29.25" customHeight="1" thickBot="1" x14ac:dyDescent="0.3">
      <c r="A89" s="135" t="s">
        <v>282</v>
      </c>
      <c r="B89" s="137"/>
      <c r="C89" s="155"/>
      <c r="D89" s="156"/>
      <c r="E89" s="156"/>
      <c r="F89" s="157"/>
      <c r="G89" s="155"/>
      <c r="H89" s="156"/>
      <c r="I89" s="156"/>
      <c r="J89" s="157"/>
      <c r="K89" s="155"/>
      <c r="L89" s="156"/>
      <c r="M89" s="156"/>
      <c r="N89" s="156"/>
      <c r="O89" s="157"/>
      <c r="P89" s="155"/>
      <c r="Q89" s="156"/>
      <c r="R89" s="156"/>
      <c r="S89" s="157"/>
      <c r="T89" s="155"/>
      <c r="U89" s="156"/>
      <c r="V89" s="157"/>
      <c r="W89" s="155"/>
      <c r="X89" s="156"/>
      <c r="Y89" s="157"/>
      <c r="Z89" s="155"/>
      <c r="AA89" s="156"/>
      <c r="AB89" s="233"/>
      <c r="AG89" s="72"/>
      <c r="AH89" s="72"/>
    </row>
    <row r="90" spans="1:34" s="69" customFormat="1" ht="22.5" customHeight="1" thickBot="1" x14ac:dyDescent="0.3">
      <c r="A90" s="7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G90" s="70"/>
      <c r="AH90" s="70"/>
    </row>
    <row r="91" spans="1:34" s="69" customFormat="1" ht="22.5" customHeight="1" x14ac:dyDescent="0.2">
      <c r="A91" s="138" t="s">
        <v>4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40"/>
      <c r="AG91" s="70"/>
      <c r="AH91" s="70"/>
    </row>
    <row r="92" spans="1:34" s="69" customFormat="1" ht="18" x14ac:dyDescent="0.2">
      <c r="A92" s="141" t="s">
        <v>92</v>
      </c>
      <c r="B92" s="142"/>
      <c r="C92" s="95" t="s">
        <v>93</v>
      </c>
      <c r="D92" s="96"/>
      <c r="E92" s="96"/>
      <c r="F92" s="97"/>
      <c r="G92" s="95" t="s">
        <v>94</v>
      </c>
      <c r="H92" s="96"/>
      <c r="I92" s="96"/>
      <c r="J92" s="97"/>
      <c r="K92" s="95" t="s">
        <v>95</v>
      </c>
      <c r="L92" s="96"/>
      <c r="M92" s="96"/>
      <c r="N92" s="96"/>
      <c r="O92" s="96"/>
      <c r="P92" s="96" t="s">
        <v>96</v>
      </c>
      <c r="Q92" s="96"/>
      <c r="R92" s="96"/>
      <c r="S92" s="96"/>
      <c r="T92" s="96" t="s">
        <v>97</v>
      </c>
      <c r="U92" s="96"/>
      <c r="V92" s="96"/>
      <c r="W92" s="96" t="s">
        <v>98</v>
      </c>
      <c r="X92" s="96"/>
      <c r="Y92" s="97"/>
      <c r="Z92" s="95" t="s">
        <v>99</v>
      </c>
      <c r="AA92" s="96"/>
      <c r="AB92" s="229"/>
      <c r="AG92" s="70"/>
      <c r="AH92" s="70"/>
    </row>
    <row r="93" spans="1:34" s="71" customFormat="1" ht="29.25" customHeight="1" x14ac:dyDescent="0.25">
      <c r="A93" s="93" t="s">
        <v>175</v>
      </c>
      <c r="B93" s="94"/>
      <c r="C93" s="89"/>
      <c r="D93" s="90"/>
      <c r="E93" s="90"/>
      <c r="F93" s="91"/>
      <c r="G93" s="89"/>
      <c r="H93" s="90"/>
      <c r="I93" s="90"/>
      <c r="J93" s="91"/>
      <c r="K93" s="89"/>
      <c r="L93" s="90"/>
      <c r="M93" s="90"/>
      <c r="N93" s="90"/>
      <c r="O93" s="91"/>
      <c r="P93" s="89"/>
      <c r="Q93" s="90"/>
      <c r="R93" s="90"/>
      <c r="S93" s="91"/>
      <c r="T93" s="89"/>
      <c r="U93" s="90"/>
      <c r="V93" s="91"/>
      <c r="W93" s="89"/>
      <c r="X93" s="90"/>
      <c r="Y93" s="91"/>
      <c r="Z93" s="89"/>
      <c r="AA93" s="90"/>
      <c r="AB93" s="92"/>
      <c r="AG93" s="72"/>
      <c r="AH93" s="72"/>
    </row>
    <row r="94" spans="1:34" s="71" customFormat="1" ht="29.25" customHeight="1" x14ac:dyDescent="0.25">
      <c r="A94" s="93" t="s">
        <v>104</v>
      </c>
      <c r="B94" s="94"/>
      <c r="C94" s="89"/>
      <c r="D94" s="90"/>
      <c r="E94" s="90"/>
      <c r="F94" s="91"/>
      <c r="G94" s="89"/>
      <c r="H94" s="90"/>
      <c r="I94" s="90"/>
      <c r="J94" s="91"/>
      <c r="K94" s="89"/>
      <c r="L94" s="90"/>
      <c r="M94" s="90"/>
      <c r="N94" s="90"/>
      <c r="O94" s="91"/>
      <c r="P94" s="89"/>
      <c r="Q94" s="90"/>
      <c r="R94" s="90"/>
      <c r="S94" s="91"/>
      <c r="T94" s="89"/>
      <c r="U94" s="90"/>
      <c r="V94" s="91"/>
      <c r="W94" s="89"/>
      <c r="X94" s="90"/>
      <c r="Y94" s="91"/>
      <c r="Z94" s="89"/>
      <c r="AA94" s="90"/>
      <c r="AB94" s="92"/>
      <c r="AG94" s="72"/>
      <c r="AH94" s="72"/>
    </row>
    <row r="95" spans="1:34" s="71" customFormat="1" ht="29.25" customHeight="1" x14ac:dyDescent="0.25">
      <c r="A95" s="93" t="s">
        <v>105</v>
      </c>
      <c r="B95" s="94"/>
      <c r="C95" s="89"/>
      <c r="D95" s="90"/>
      <c r="E95" s="90"/>
      <c r="F95" s="91"/>
      <c r="G95" s="89"/>
      <c r="H95" s="90"/>
      <c r="I95" s="90"/>
      <c r="J95" s="91"/>
      <c r="K95" s="89"/>
      <c r="L95" s="90"/>
      <c r="M95" s="90"/>
      <c r="N95" s="90"/>
      <c r="O95" s="91"/>
      <c r="P95" s="89"/>
      <c r="Q95" s="90"/>
      <c r="R95" s="90"/>
      <c r="S95" s="91"/>
      <c r="T95" s="89"/>
      <c r="U95" s="90"/>
      <c r="V95" s="91"/>
      <c r="W95" s="89"/>
      <c r="X95" s="90"/>
      <c r="Y95" s="91"/>
      <c r="Z95" s="89"/>
      <c r="AA95" s="90"/>
      <c r="AB95" s="92"/>
      <c r="AG95" s="72"/>
      <c r="AH95" s="72"/>
    </row>
    <row r="96" spans="1:34" s="71" customFormat="1" ht="29.25" customHeight="1" x14ac:dyDescent="0.25">
      <c r="A96" s="93" t="s">
        <v>106</v>
      </c>
      <c r="B96" s="94"/>
      <c r="C96" s="89"/>
      <c r="D96" s="90"/>
      <c r="E96" s="90"/>
      <c r="F96" s="91"/>
      <c r="G96" s="89"/>
      <c r="H96" s="90"/>
      <c r="I96" s="90"/>
      <c r="J96" s="91"/>
      <c r="K96" s="89"/>
      <c r="L96" s="90"/>
      <c r="M96" s="90"/>
      <c r="N96" s="90"/>
      <c r="O96" s="91"/>
      <c r="P96" s="89"/>
      <c r="Q96" s="90"/>
      <c r="R96" s="90"/>
      <c r="S96" s="91"/>
      <c r="T96" s="89"/>
      <c r="U96" s="90"/>
      <c r="V96" s="91"/>
      <c r="W96" s="89"/>
      <c r="X96" s="90"/>
      <c r="Y96" s="91"/>
      <c r="Z96" s="89"/>
      <c r="AA96" s="90"/>
      <c r="AB96" s="92"/>
      <c r="AG96" s="72"/>
      <c r="AH96" s="72"/>
    </row>
    <row r="97" spans="1:34" s="71" customFormat="1" ht="29.25" customHeight="1" x14ac:dyDescent="0.25">
      <c r="A97" s="93" t="s">
        <v>107</v>
      </c>
      <c r="B97" s="94"/>
      <c r="C97" s="89"/>
      <c r="D97" s="90"/>
      <c r="E97" s="90"/>
      <c r="F97" s="91"/>
      <c r="G97" s="89"/>
      <c r="H97" s="90"/>
      <c r="I97" s="90"/>
      <c r="J97" s="91"/>
      <c r="K97" s="89"/>
      <c r="L97" s="90"/>
      <c r="M97" s="90"/>
      <c r="N97" s="90"/>
      <c r="O97" s="91"/>
      <c r="P97" s="89"/>
      <c r="Q97" s="90"/>
      <c r="R97" s="90"/>
      <c r="S97" s="91"/>
      <c r="T97" s="89"/>
      <c r="U97" s="90"/>
      <c r="V97" s="91"/>
      <c r="W97" s="89"/>
      <c r="X97" s="90"/>
      <c r="Y97" s="91"/>
      <c r="Z97" s="89"/>
      <c r="AA97" s="90"/>
      <c r="AB97" s="92"/>
      <c r="AG97" s="72"/>
      <c r="AH97" s="72"/>
    </row>
    <row r="98" spans="1:34" s="71" customFormat="1" ht="29.25" customHeight="1" x14ac:dyDescent="0.25">
      <c r="A98" s="93" t="s">
        <v>176</v>
      </c>
      <c r="B98" s="94"/>
      <c r="C98" s="89"/>
      <c r="D98" s="90"/>
      <c r="E98" s="90"/>
      <c r="F98" s="91"/>
      <c r="G98" s="89"/>
      <c r="H98" s="90"/>
      <c r="I98" s="90"/>
      <c r="J98" s="91"/>
      <c r="K98" s="89"/>
      <c r="L98" s="90"/>
      <c r="M98" s="90"/>
      <c r="N98" s="90"/>
      <c r="O98" s="91"/>
      <c r="P98" s="89"/>
      <c r="Q98" s="90"/>
      <c r="R98" s="90"/>
      <c r="S98" s="91"/>
      <c r="T98" s="89"/>
      <c r="U98" s="90"/>
      <c r="V98" s="91"/>
      <c r="W98" s="89"/>
      <c r="X98" s="90"/>
      <c r="Y98" s="91"/>
      <c r="Z98" s="89"/>
      <c r="AA98" s="90"/>
      <c r="AB98" s="92"/>
      <c r="AG98" s="72"/>
      <c r="AH98" s="72"/>
    </row>
    <row r="99" spans="1:34" s="71" customFormat="1" ht="29.25" customHeight="1" x14ac:dyDescent="0.25">
      <c r="A99" s="93" t="s">
        <v>177</v>
      </c>
      <c r="B99" s="94"/>
      <c r="C99" s="89"/>
      <c r="D99" s="90"/>
      <c r="E99" s="90"/>
      <c r="F99" s="91"/>
      <c r="G99" s="89"/>
      <c r="H99" s="90"/>
      <c r="I99" s="90"/>
      <c r="J99" s="91"/>
      <c r="K99" s="89"/>
      <c r="L99" s="90"/>
      <c r="M99" s="90"/>
      <c r="N99" s="90"/>
      <c r="O99" s="91"/>
      <c r="P99" s="89"/>
      <c r="Q99" s="90"/>
      <c r="R99" s="90"/>
      <c r="S99" s="91"/>
      <c r="T99" s="89"/>
      <c r="U99" s="90"/>
      <c r="V99" s="91"/>
      <c r="W99" s="89"/>
      <c r="X99" s="90"/>
      <c r="Y99" s="91"/>
      <c r="Z99" s="89"/>
      <c r="AA99" s="90"/>
      <c r="AB99" s="92"/>
      <c r="AG99" s="72"/>
      <c r="AH99" s="72"/>
    </row>
    <row r="100" spans="1:34" s="71" customFormat="1" ht="29.25" customHeight="1" x14ac:dyDescent="0.25">
      <c r="A100" s="93" t="s">
        <v>178</v>
      </c>
      <c r="B100" s="94"/>
      <c r="C100" s="89"/>
      <c r="D100" s="90"/>
      <c r="E100" s="90"/>
      <c r="F100" s="91"/>
      <c r="G100" s="89"/>
      <c r="H100" s="90"/>
      <c r="I100" s="90"/>
      <c r="J100" s="91"/>
      <c r="K100" s="89"/>
      <c r="L100" s="90"/>
      <c r="M100" s="90"/>
      <c r="N100" s="90"/>
      <c r="O100" s="91"/>
      <c r="P100" s="89"/>
      <c r="Q100" s="90"/>
      <c r="R100" s="90"/>
      <c r="S100" s="91"/>
      <c r="T100" s="89"/>
      <c r="U100" s="90"/>
      <c r="V100" s="91"/>
      <c r="W100" s="89"/>
      <c r="X100" s="90"/>
      <c r="Y100" s="91"/>
      <c r="Z100" s="89"/>
      <c r="AA100" s="90"/>
      <c r="AB100" s="92"/>
      <c r="AG100" s="72"/>
      <c r="AH100" s="72"/>
    </row>
    <row r="101" spans="1:34" s="71" customFormat="1" ht="29.25" customHeight="1" x14ac:dyDescent="0.25">
      <c r="A101" s="93" t="s">
        <v>179</v>
      </c>
      <c r="B101" s="94"/>
      <c r="C101" s="89"/>
      <c r="D101" s="90"/>
      <c r="E101" s="90"/>
      <c r="F101" s="91"/>
      <c r="G101" s="89"/>
      <c r="H101" s="90"/>
      <c r="I101" s="90"/>
      <c r="J101" s="91"/>
      <c r="K101" s="89"/>
      <c r="L101" s="90"/>
      <c r="M101" s="90"/>
      <c r="N101" s="90"/>
      <c r="O101" s="91"/>
      <c r="P101" s="89"/>
      <c r="Q101" s="90"/>
      <c r="R101" s="90"/>
      <c r="S101" s="91"/>
      <c r="T101" s="89"/>
      <c r="U101" s="90"/>
      <c r="V101" s="91"/>
      <c r="W101" s="89"/>
      <c r="X101" s="90"/>
      <c r="Y101" s="91"/>
      <c r="Z101" s="89"/>
      <c r="AA101" s="90"/>
      <c r="AB101" s="92"/>
      <c r="AG101" s="72"/>
      <c r="AH101" s="72"/>
    </row>
    <row r="102" spans="1:34" s="71" customFormat="1" ht="29.25" customHeight="1" x14ac:dyDescent="0.25">
      <c r="A102" s="93" t="s">
        <v>180</v>
      </c>
      <c r="B102" s="94"/>
      <c r="C102" s="89"/>
      <c r="D102" s="90"/>
      <c r="E102" s="90"/>
      <c r="F102" s="91"/>
      <c r="G102" s="89"/>
      <c r="H102" s="90"/>
      <c r="I102" s="90"/>
      <c r="J102" s="91"/>
      <c r="K102" s="89"/>
      <c r="L102" s="90"/>
      <c r="M102" s="90"/>
      <c r="N102" s="90"/>
      <c r="O102" s="91"/>
      <c r="P102" s="89"/>
      <c r="Q102" s="90"/>
      <c r="R102" s="90"/>
      <c r="S102" s="91"/>
      <c r="T102" s="89"/>
      <c r="U102" s="90"/>
      <c r="V102" s="91"/>
      <c r="W102" s="89"/>
      <c r="X102" s="90"/>
      <c r="Y102" s="91"/>
      <c r="Z102" s="89"/>
      <c r="AA102" s="90"/>
      <c r="AB102" s="92"/>
      <c r="AG102" s="72"/>
      <c r="AH102" s="72"/>
    </row>
    <row r="103" spans="1:34" s="71" customFormat="1" ht="29.25" customHeight="1" thickBot="1" x14ac:dyDescent="0.3">
      <c r="A103" s="135" t="s">
        <v>181</v>
      </c>
      <c r="B103" s="136"/>
      <c r="C103" s="155"/>
      <c r="D103" s="156"/>
      <c r="E103" s="156"/>
      <c r="F103" s="157"/>
      <c r="G103" s="155"/>
      <c r="H103" s="156"/>
      <c r="I103" s="156"/>
      <c r="J103" s="157"/>
      <c r="K103" s="155"/>
      <c r="L103" s="156"/>
      <c r="M103" s="156"/>
      <c r="N103" s="156"/>
      <c r="O103" s="157"/>
      <c r="P103" s="155"/>
      <c r="Q103" s="156"/>
      <c r="R103" s="156"/>
      <c r="S103" s="157"/>
      <c r="T103" s="155"/>
      <c r="U103" s="156"/>
      <c r="V103" s="157"/>
      <c r="W103" s="155"/>
      <c r="X103" s="156"/>
      <c r="Y103" s="157"/>
      <c r="Z103" s="155"/>
      <c r="AA103" s="156"/>
      <c r="AB103" s="233"/>
      <c r="AG103" s="72"/>
      <c r="AH103" s="72"/>
    </row>
    <row r="104" spans="1:34" ht="24" customHeight="1" thickBot="1" x14ac:dyDescent="0.3">
      <c r="A104" s="33"/>
      <c r="B104" s="161"/>
      <c r="C104" s="161"/>
      <c r="D104" s="54"/>
      <c r="E104" s="54"/>
      <c r="F104" s="54"/>
      <c r="G104" s="54"/>
      <c r="H104" s="54"/>
      <c r="I104" s="54"/>
      <c r="J104" s="54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34" s="69" customFormat="1" ht="21" customHeight="1" x14ac:dyDescent="0.2">
      <c r="A105" s="138" t="s">
        <v>190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40"/>
      <c r="AG105" s="70"/>
      <c r="AH105" s="70"/>
    </row>
    <row r="106" spans="1:34" s="69" customFormat="1" ht="18" x14ac:dyDescent="0.2">
      <c r="A106" s="141" t="s">
        <v>92</v>
      </c>
      <c r="B106" s="142"/>
      <c r="C106" s="165" t="s">
        <v>93</v>
      </c>
      <c r="D106" s="210"/>
      <c r="E106" s="210"/>
      <c r="F106" s="211"/>
      <c r="G106" s="165" t="s">
        <v>94</v>
      </c>
      <c r="H106" s="210"/>
      <c r="I106" s="210"/>
      <c r="J106" s="211"/>
      <c r="K106" s="165" t="s">
        <v>95</v>
      </c>
      <c r="L106" s="210"/>
      <c r="M106" s="210"/>
      <c r="N106" s="210"/>
      <c r="O106" s="211"/>
      <c r="P106" s="165" t="s">
        <v>96</v>
      </c>
      <c r="Q106" s="210"/>
      <c r="R106" s="210"/>
      <c r="S106" s="211"/>
      <c r="T106" s="165" t="s">
        <v>97</v>
      </c>
      <c r="U106" s="210"/>
      <c r="V106" s="211"/>
      <c r="W106" s="165" t="s">
        <v>98</v>
      </c>
      <c r="X106" s="210"/>
      <c r="Y106" s="211"/>
      <c r="Z106" s="165" t="s">
        <v>99</v>
      </c>
      <c r="AA106" s="210"/>
      <c r="AB106" s="234"/>
      <c r="AG106" s="70"/>
      <c r="AH106" s="70"/>
    </row>
    <row r="107" spans="1:34" s="71" customFormat="1" ht="27" customHeight="1" x14ac:dyDescent="0.25">
      <c r="A107" s="112" t="s">
        <v>263</v>
      </c>
      <c r="B107" s="94"/>
      <c r="C107" s="113"/>
      <c r="D107" s="158"/>
      <c r="E107" s="158"/>
      <c r="F107" s="159"/>
      <c r="G107" s="113"/>
      <c r="H107" s="158"/>
      <c r="I107" s="158"/>
      <c r="J107" s="159"/>
      <c r="K107" s="113"/>
      <c r="L107" s="158"/>
      <c r="M107" s="158"/>
      <c r="N107" s="158"/>
      <c r="O107" s="159"/>
      <c r="P107" s="113"/>
      <c r="Q107" s="158"/>
      <c r="R107" s="158"/>
      <c r="S107" s="159"/>
      <c r="T107" s="113"/>
      <c r="U107" s="158"/>
      <c r="V107" s="159"/>
      <c r="W107" s="113"/>
      <c r="X107" s="158"/>
      <c r="Y107" s="159"/>
      <c r="Z107" s="113"/>
      <c r="AA107" s="158"/>
      <c r="AB107" s="235"/>
      <c r="AG107" s="72"/>
      <c r="AH107" s="72"/>
    </row>
    <row r="108" spans="1:34" s="71" customFormat="1" ht="27" customHeight="1" x14ac:dyDescent="0.25">
      <c r="A108" s="112" t="s">
        <v>100</v>
      </c>
      <c r="B108" s="94"/>
      <c r="C108" s="113"/>
      <c r="D108" s="158"/>
      <c r="E108" s="158"/>
      <c r="F108" s="159"/>
      <c r="G108" s="113"/>
      <c r="H108" s="158"/>
      <c r="I108" s="158"/>
      <c r="J108" s="159"/>
      <c r="K108" s="113"/>
      <c r="L108" s="158"/>
      <c r="M108" s="158"/>
      <c r="N108" s="158"/>
      <c r="O108" s="159"/>
      <c r="P108" s="113"/>
      <c r="Q108" s="158"/>
      <c r="R108" s="158"/>
      <c r="S108" s="159"/>
      <c r="T108" s="113"/>
      <c r="U108" s="158"/>
      <c r="V108" s="159"/>
      <c r="W108" s="113"/>
      <c r="X108" s="158"/>
      <c r="Y108" s="159"/>
      <c r="Z108" s="113"/>
      <c r="AA108" s="158"/>
      <c r="AB108" s="235"/>
      <c r="AG108" s="72"/>
      <c r="AH108" s="72"/>
    </row>
    <row r="109" spans="1:34" s="71" customFormat="1" ht="27" customHeight="1" x14ac:dyDescent="0.25">
      <c r="A109" s="112" t="s">
        <v>101</v>
      </c>
      <c r="B109" s="94"/>
      <c r="C109" s="113"/>
      <c r="D109" s="158"/>
      <c r="E109" s="158"/>
      <c r="F109" s="159"/>
      <c r="G109" s="113"/>
      <c r="H109" s="158"/>
      <c r="I109" s="158"/>
      <c r="J109" s="159"/>
      <c r="K109" s="113"/>
      <c r="L109" s="158"/>
      <c r="M109" s="158"/>
      <c r="N109" s="158"/>
      <c r="O109" s="159"/>
      <c r="P109" s="113"/>
      <c r="Q109" s="158"/>
      <c r="R109" s="158"/>
      <c r="S109" s="159"/>
      <c r="T109" s="113"/>
      <c r="U109" s="158"/>
      <c r="V109" s="159"/>
      <c r="W109" s="113"/>
      <c r="X109" s="158"/>
      <c r="Y109" s="159"/>
      <c r="Z109" s="113"/>
      <c r="AA109" s="158"/>
      <c r="AB109" s="235"/>
      <c r="AG109" s="72"/>
      <c r="AH109" s="72"/>
    </row>
    <row r="110" spans="1:34" s="71" customFormat="1" ht="27" customHeight="1" x14ac:dyDescent="0.25">
      <c r="A110" s="93" t="s">
        <v>102</v>
      </c>
      <c r="B110" s="94"/>
      <c r="C110" s="113"/>
      <c r="D110" s="158"/>
      <c r="E110" s="158"/>
      <c r="F110" s="159"/>
      <c r="G110" s="113"/>
      <c r="H110" s="158"/>
      <c r="I110" s="158"/>
      <c r="J110" s="159"/>
      <c r="K110" s="113"/>
      <c r="L110" s="158"/>
      <c r="M110" s="158"/>
      <c r="N110" s="158"/>
      <c r="O110" s="159"/>
      <c r="P110" s="113"/>
      <c r="Q110" s="158"/>
      <c r="R110" s="158"/>
      <c r="S110" s="159"/>
      <c r="T110" s="113"/>
      <c r="U110" s="158"/>
      <c r="V110" s="159"/>
      <c r="W110" s="113"/>
      <c r="X110" s="158"/>
      <c r="Y110" s="159"/>
      <c r="Z110" s="113"/>
      <c r="AA110" s="158"/>
      <c r="AB110" s="235"/>
      <c r="AG110" s="72"/>
      <c r="AH110" s="72"/>
    </row>
    <row r="111" spans="1:34" s="71" customFormat="1" ht="27" customHeight="1" x14ac:dyDescent="0.25">
      <c r="A111" s="93" t="s">
        <v>103</v>
      </c>
      <c r="B111" s="94"/>
      <c r="C111" s="113"/>
      <c r="D111" s="158"/>
      <c r="E111" s="158"/>
      <c r="F111" s="159"/>
      <c r="G111" s="113"/>
      <c r="H111" s="158"/>
      <c r="I111" s="158"/>
      <c r="J111" s="159"/>
      <c r="K111" s="113"/>
      <c r="L111" s="158"/>
      <c r="M111" s="158"/>
      <c r="N111" s="158"/>
      <c r="O111" s="159"/>
      <c r="P111" s="113"/>
      <c r="Q111" s="158"/>
      <c r="R111" s="158"/>
      <c r="S111" s="159"/>
      <c r="T111" s="113"/>
      <c r="U111" s="158"/>
      <c r="V111" s="159"/>
      <c r="W111" s="113"/>
      <c r="X111" s="158"/>
      <c r="Y111" s="159"/>
      <c r="Z111" s="113"/>
      <c r="AA111" s="158"/>
      <c r="AB111" s="235"/>
      <c r="AG111" s="72"/>
      <c r="AH111" s="72"/>
    </row>
    <row r="112" spans="1:34" s="71" customFormat="1" ht="27" customHeight="1" x14ac:dyDescent="0.25">
      <c r="A112" s="93" t="s">
        <v>104</v>
      </c>
      <c r="B112" s="94"/>
      <c r="C112" s="113"/>
      <c r="D112" s="158"/>
      <c r="E112" s="158"/>
      <c r="F112" s="159"/>
      <c r="G112" s="113"/>
      <c r="H112" s="158"/>
      <c r="I112" s="158"/>
      <c r="J112" s="159"/>
      <c r="K112" s="113"/>
      <c r="L112" s="158"/>
      <c r="M112" s="158"/>
      <c r="N112" s="158"/>
      <c r="O112" s="159"/>
      <c r="P112" s="113"/>
      <c r="Q112" s="158"/>
      <c r="R112" s="158"/>
      <c r="S112" s="159"/>
      <c r="T112" s="113"/>
      <c r="U112" s="158"/>
      <c r="V112" s="159"/>
      <c r="W112" s="113"/>
      <c r="X112" s="158"/>
      <c r="Y112" s="159"/>
      <c r="Z112" s="113"/>
      <c r="AA112" s="158"/>
      <c r="AB112" s="235"/>
      <c r="AG112" s="72"/>
      <c r="AH112" s="72"/>
    </row>
    <row r="113" spans="1:34" s="71" customFormat="1" ht="27" customHeight="1" x14ac:dyDescent="0.25">
      <c r="A113" s="93" t="s">
        <v>105</v>
      </c>
      <c r="B113" s="94"/>
      <c r="C113" s="113"/>
      <c r="D113" s="158"/>
      <c r="E113" s="158"/>
      <c r="F113" s="159"/>
      <c r="G113" s="113"/>
      <c r="H113" s="158"/>
      <c r="I113" s="158"/>
      <c r="J113" s="159"/>
      <c r="K113" s="113"/>
      <c r="L113" s="158"/>
      <c r="M113" s="158"/>
      <c r="N113" s="158"/>
      <c r="O113" s="159"/>
      <c r="P113" s="113"/>
      <c r="Q113" s="158"/>
      <c r="R113" s="158"/>
      <c r="S113" s="159"/>
      <c r="T113" s="113"/>
      <c r="U113" s="158"/>
      <c r="V113" s="159"/>
      <c r="W113" s="113"/>
      <c r="X113" s="158"/>
      <c r="Y113" s="159"/>
      <c r="Z113" s="113"/>
      <c r="AA113" s="158"/>
      <c r="AB113" s="235"/>
      <c r="AG113" s="72"/>
      <c r="AH113" s="72"/>
    </row>
    <row r="114" spans="1:34" s="71" customFormat="1" ht="27" customHeight="1" x14ac:dyDescent="0.25">
      <c r="A114" s="93" t="s">
        <v>106</v>
      </c>
      <c r="B114" s="94"/>
      <c r="C114" s="113"/>
      <c r="D114" s="158"/>
      <c r="E114" s="158"/>
      <c r="F114" s="159"/>
      <c r="G114" s="113"/>
      <c r="H114" s="158"/>
      <c r="I114" s="158"/>
      <c r="J114" s="159"/>
      <c r="K114" s="113"/>
      <c r="L114" s="158"/>
      <c r="M114" s="158"/>
      <c r="N114" s="158"/>
      <c r="O114" s="159"/>
      <c r="P114" s="113"/>
      <c r="Q114" s="158"/>
      <c r="R114" s="158"/>
      <c r="S114" s="159"/>
      <c r="T114" s="113"/>
      <c r="U114" s="158"/>
      <c r="V114" s="159"/>
      <c r="W114" s="113"/>
      <c r="X114" s="158"/>
      <c r="Y114" s="159"/>
      <c r="Z114" s="113"/>
      <c r="AA114" s="158"/>
      <c r="AB114" s="235"/>
      <c r="AG114" s="72"/>
      <c r="AH114" s="72"/>
    </row>
    <row r="115" spans="1:34" s="71" customFormat="1" ht="27" customHeight="1" thickBot="1" x14ac:dyDescent="0.3">
      <c r="A115" s="135" t="s">
        <v>107</v>
      </c>
      <c r="B115" s="136"/>
      <c r="C115" s="137"/>
      <c r="D115" s="227"/>
      <c r="E115" s="227"/>
      <c r="F115" s="228"/>
      <c r="G115" s="137"/>
      <c r="H115" s="227"/>
      <c r="I115" s="227"/>
      <c r="J115" s="228"/>
      <c r="K115" s="137"/>
      <c r="L115" s="227"/>
      <c r="M115" s="227"/>
      <c r="N115" s="227"/>
      <c r="O115" s="228"/>
      <c r="P115" s="137"/>
      <c r="Q115" s="227"/>
      <c r="R115" s="227"/>
      <c r="S115" s="228"/>
      <c r="T115" s="137"/>
      <c r="U115" s="227"/>
      <c r="V115" s="228"/>
      <c r="W115" s="137"/>
      <c r="X115" s="227"/>
      <c r="Y115" s="228"/>
      <c r="Z115" s="137"/>
      <c r="AA115" s="227"/>
      <c r="AB115" s="236"/>
      <c r="AG115" s="72"/>
      <c r="AH115" s="72"/>
    </row>
    <row r="116" spans="1:34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34" ht="6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34" ht="18" x14ac:dyDescent="0.25">
      <c r="A118" s="33"/>
      <c r="B118" s="160" t="s">
        <v>113</v>
      </c>
      <c r="C118" s="160"/>
      <c r="D118" s="73"/>
      <c r="E118" s="73"/>
      <c r="F118" s="73"/>
      <c r="G118" s="33"/>
      <c r="H118" s="33"/>
      <c r="I118" s="33"/>
      <c r="J118" s="33"/>
      <c r="K118" s="33"/>
      <c r="L118" s="160" t="s">
        <v>111</v>
      </c>
      <c r="M118" s="160"/>
      <c r="N118" s="160"/>
      <c r="O118" s="160"/>
      <c r="P118" s="160"/>
      <c r="Q118" s="73"/>
      <c r="R118" s="73"/>
      <c r="S118" s="73"/>
      <c r="T118" s="73"/>
      <c r="U118" s="73"/>
      <c r="V118" s="33"/>
      <c r="W118" s="160" t="s">
        <v>264</v>
      </c>
      <c r="X118" s="160"/>
      <c r="Y118" s="160"/>
      <c r="Z118" s="160"/>
      <c r="AA118" s="160"/>
      <c r="AB118" s="160"/>
    </row>
    <row r="119" spans="1:34" ht="18" x14ac:dyDescent="0.25">
      <c r="A119" s="33"/>
      <c r="B119" s="160" t="str">
        <f>W7</f>
        <v>Bade</v>
      </c>
      <c r="C119" s="160"/>
      <c r="D119" s="73"/>
      <c r="E119" s="73"/>
      <c r="F119" s="73"/>
      <c r="G119" s="33"/>
      <c r="H119" s="33"/>
      <c r="I119" s="33"/>
      <c r="J119" s="33"/>
      <c r="K119" s="33"/>
      <c r="L119" s="160" t="s">
        <v>108</v>
      </c>
      <c r="M119" s="160"/>
      <c r="N119" s="160"/>
      <c r="O119" s="160"/>
      <c r="P119" s="160"/>
      <c r="Q119" s="73"/>
      <c r="R119" s="73"/>
      <c r="S119" s="73"/>
      <c r="T119" s="73"/>
      <c r="U119" s="73"/>
      <c r="V119" s="33"/>
      <c r="W119" s="160" t="s">
        <v>108</v>
      </c>
      <c r="X119" s="160"/>
      <c r="Y119" s="160"/>
      <c r="Z119" s="160"/>
      <c r="AA119" s="160"/>
      <c r="AB119" s="160"/>
    </row>
    <row r="120" spans="1:34" ht="18" x14ac:dyDescent="0.25">
      <c r="A120" s="33"/>
      <c r="B120" s="160" t="s">
        <v>109</v>
      </c>
      <c r="C120" s="160"/>
      <c r="D120" s="73"/>
      <c r="E120" s="73"/>
      <c r="F120" s="73"/>
      <c r="G120" s="33"/>
      <c r="H120" s="33"/>
      <c r="I120" s="33"/>
      <c r="J120" s="33"/>
      <c r="K120" s="33"/>
      <c r="L120" s="160" t="s">
        <v>109</v>
      </c>
      <c r="M120" s="160"/>
      <c r="N120" s="160"/>
      <c r="O120" s="160"/>
      <c r="P120" s="160"/>
      <c r="Q120" s="73"/>
      <c r="R120" s="73"/>
      <c r="S120" s="73"/>
      <c r="T120" s="73"/>
      <c r="U120" s="73"/>
      <c r="V120" s="33"/>
      <c r="W120" s="160" t="s">
        <v>109</v>
      </c>
      <c r="X120" s="160"/>
      <c r="Y120" s="160"/>
      <c r="Z120" s="160"/>
      <c r="AA120" s="160"/>
      <c r="AB120" s="160"/>
    </row>
  </sheetData>
  <sheetProtection algorithmName="SHA-512" hashValue="kd7CQ35lWoQYYHN7kEMoZMTvhU2bLPe0gwusTVGMd4ujGeLZYGkcUxdmaeQ8qjTqcVEK5ab6TYOe3tr/ax5y4Q==" saltValue="vrBv8E8mmoDx5Ebh2kzZvw==" spinCount="100000" sheet="1" objects="1" scenarios="1"/>
  <protectedRanges>
    <protectedRange sqref="A2 C4:J7 W3:AB8 B14:M28 O14:AB28 B35:M49 O35:AB42 O45:AB49 B64:C73 I64:N73 T64:X73 A88 A93:AB103 A107:AB115 B118:AB121 A79:AB83 A89:B89 C84:AB89 A84:B87" name="Aralık1"/>
  </protectedRanges>
  <mergeCells count="596">
    <mergeCell ref="C20:F20"/>
    <mergeCell ref="H20:K20"/>
    <mergeCell ref="O20:R20"/>
    <mergeCell ref="S20:V20"/>
    <mergeCell ref="X20:Z20"/>
    <mergeCell ref="Z86:AB86"/>
    <mergeCell ref="G87:J87"/>
    <mergeCell ref="K87:O87"/>
    <mergeCell ref="P87:S87"/>
    <mergeCell ref="T87:V87"/>
    <mergeCell ref="W87:Y87"/>
    <mergeCell ref="Z87:AB87"/>
    <mergeCell ref="Z82:AB82"/>
    <mergeCell ref="G84:J84"/>
    <mergeCell ref="K84:O84"/>
    <mergeCell ref="P84:S84"/>
    <mergeCell ref="T84:V84"/>
    <mergeCell ref="P82:S82"/>
    <mergeCell ref="T82:V82"/>
    <mergeCell ref="W82:Y82"/>
    <mergeCell ref="G82:J82"/>
    <mergeCell ref="K82:O82"/>
    <mergeCell ref="T80:V80"/>
    <mergeCell ref="W80:Y80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Z114:AB114"/>
    <mergeCell ref="G115:J115"/>
    <mergeCell ref="K115:O115"/>
    <mergeCell ref="P115:S115"/>
    <mergeCell ref="T115:V115"/>
    <mergeCell ref="W115:Y115"/>
    <mergeCell ref="Z115:AB115"/>
    <mergeCell ref="Z111:AB111"/>
    <mergeCell ref="G112:J112"/>
    <mergeCell ref="K112:O112"/>
    <mergeCell ref="P112:S112"/>
    <mergeCell ref="T112:V112"/>
    <mergeCell ref="W112:Y112"/>
    <mergeCell ref="Z112:AB112"/>
    <mergeCell ref="G113:J113"/>
    <mergeCell ref="K113:O113"/>
    <mergeCell ref="P113:S113"/>
    <mergeCell ref="T113:V113"/>
    <mergeCell ref="W113:Y113"/>
    <mergeCell ref="Z113:AB113"/>
    <mergeCell ref="W111:Y111"/>
    <mergeCell ref="G114:J114"/>
    <mergeCell ref="K114:O114"/>
    <mergeCell ref="P114:S114"/>
    <mergeCell ref="Z108:AB108"/>
    <mergeCell ref="G109:J109"/>
    <mergeCell ref="K109:O109"/>
    <mergeCell ref="P109:S109"/>
    <mergeCell ref="T109:V109"/>
    <mergeCell ref="W109:Y109"/>
    <mergeCell ref="Z109:AB109"/>
    <mergeCell ref="G110:J110"/>
    <mergeCell ref="K110:O110"/>
    <mergeCell ref="P110:S110"/>
    <mergeCell ref="T110:V110"/>
    <mergeCell ref="W110:Y110"/>
    <mergeCell ref="Z110:AB110"/>
    <mergeCell ref="T108:V108"/>
    <mergeCell ref="W108:Y108"/>
    <mergeCell ref="P108:S108"/>
    <mergeCell ref="T106:V106"/>
    <mergeCell ref="W106:Y106"/>
    <mergeCell ref="Z106:AB106"/>
    <mergeCell ref="G107:J107"/>
    <mergeCell ref="K107:O107"/>
    <mergeCell ref="P107:S107"/>
    <mergeCell ref="T107:V107"/>
    <mergeCell ref="W107:Y107"/>
    <mergeCell ref="Z107:AB107"/>
    <mergeCell ref="P106:S106"/>
    <mergeCell ref="G106:J106"/>
    <mergeCell ref="K106:O106"/>
    <mergeCell ref="T102:V102"/>
    <mergeCell ref="W102:Y102"/>
    <mergeCell ref="Z102:AB102"/>
    <mergeCell ref="G103:J103"/>
    <mergeCell ref="K103:O103"/>
    <mergeCell ref="P103:S103"/>
    <mergeCell ref="T103:V103"/>
    <mergeCell ref="W103:Y103"/>
    <mergeCell ref="Z103:AB103"/>
    <mergeCell ref="P102:S102"/>
    <mergeCell ref="G102:J102"/>
    <mergeCell ref="K102:O102"/>
    <mergeCell ref="T100:V100"/>
    <mergeCell ref="W100:Y100"/>
    <mergeCell ref="Z100:AB100"/>
    <mergeCell ref="G101:J101"/>
    <mergeCell ref="K101:O101"/>
    <mergeCell ref="P101:S101"/>
    <mergeCell ref="T101:V101"/>
    <mergeCell ref="W101:Y101"/>
    <mergeCell ref="Z101:AB101"/>
    <mergeCell ref="P100:S100"/>
    <mergeCell ref="G100:J100"/>
    <mergeCell ref="K100:O100"/>
    <mergeCell ref="Z97:AB97"/>
    <mergeCell ref="G98:J98"/>
    <mergeCell ref="K98:O98"/>
    <mergeCell ref="P98:S98"/>
    <mergeCell ref="T98:V98"/>
    <mergeCell ref="W98:Y98"/>
    <mergeCell ref="Z98:AB98"/>
    <mergeCell ref="G99:J99"/>
    <mergeCell ref="K99:O99"/>
    <mergeCell ref="P99:S99"/>
    <mergeCell ref="T99:V99"/>
    <mergeCell ref="W99:Y99"/>
    <mergeCell ref="Z99:AB99"/>
    <mergeCell ref="P97:S97"/>
    <mergeCell ref="T97:V97"/>
    <mergeCell ref="W97:Y97"/>
    <mergeCell ref="Z94:AB94"/>
    <mergeCell ref="G95:J95"/>
    <mergeCell ref="K95:O95"/>
    <mergeCell ref="P95:S95"/>
    <mergeCell ref="T95:V95"/>
    <mergeCell ref="W95:Y95"/>
    <mergeCell ref="Z95:AB95"/>
    <mergeCell ref="G96:J96"/>
    <mergeCell ref="K96:O96"/>
    <mergeCell ref="P96:S96"/>
    <mergeCell ref="T96:V96"/>
    <mergeCell ref="W96:Y96"/>
    <mergeCell ref="Z96:AB96"/>
    <mergeCell ref="P94:S94"/>
    <mergeCell ref="T94:V94"/>
    <mergeCell ref="W94:Y94"/>
    <mergeCell ref="G94:J94"/>
    <mergeCell ref="K94:O94"/>
    <mergeCell ref="G93:J93"/>
    <mergeCell ref="K93:O93"/>
    <mergeCell ref="P93:S93"/>
    <mergeCell ref="T93:V93"/>
    <mergeCell ref="W93:Y93"/>
    <mergeCell ref="Z93:AB93"/>
    <mergeCell ref="G92:J92"/>
    <mergeCell ref="K92:O92"/>
    <mergeCell ref="P92:S92"/>
    <mergeCell ref="Z89:AB89"/>
    <mergeCell ref="P86:S86"/>
    <mergeCell ref="T86:V86"/>
    <mergeCell ref="W86:Y86"/>
    <mergeCell ref="G86:J86"/>
    <mergeCell ref="K86:O86"/>
    <mergeCell ref="T92:V92"/>
    <mergeCell ref="W92:Y92"/>
    <mergeCell ref="Z92:AB92"/>
    <mergeCell ref="G88:J88"/>
    <mergeCell ref="K88:O88"/>
    <mergeCell ref="P88:S88"/>
    <mergeCell ref="T88:V88"/>
    <mergeCell ref="W88:Y88"/>
    <mergeCell ref="Z88:AB88"/>
    <mergeCell ref="G89:J89"/>
    <mergeCell ref="K89:O89"/>
    <mergeCell ref="P89:S89"/>
    <mergeCell ref="T89:V89"/>
    <mergeCell ref="W89:Y89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S74:X74"/>
    <mergeCell ref="Q74:R74"/>
    <mergeCell ref="Z74:AB74"/>
    <mergeCell ref="T114:V114"/>
    <mergeCell ref="W114:Y114"/>
    <mergeCell ref="C109:F109"/>
    <mergeCell ref="C110:F110"/>
    <mergeCell ref="C107:F107"/>
    <mergeCell ref="C115:F115"/>
    <mergeCell ref="C113:F113"/>
    <mergeCell ref="C114:F114"/>
    <mergeCell ref="R54:T54"/>
    <mergeCell ref="C111:F111"/>
    <mergeCell ref="C112:F112"/>
    <mergeCell ref="G111:J111"/>
    <mergeCell ref="K111:O111"/>
    <mergeCell ref="P111:S111"/>
    <mergeCell ref="T111:V111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Z62:AB63"/>
    <mergeCell ref="Y62:Y63"/>
    <mergeCell ref="T72:X72"/>
    <mergeCell ref="T73:X73"/>
    <mergeCell ref="E55:F55"/>
    <mergeCell ref="D62:E62"/>
    <mergeCell ref="B59:C59"/>
    <mergeCell ref="C55:D55"/>
    <mergeCell ref="A54:B55"/>
    <mergeCell ref="C88:F88"/>
    <mergeCell ref="A95:B95"/>
    <mergeCell ref="A83:B83"/>
    <mergeCell ref="C83:F83"/>
    <mergeCell ref="C106:F106"/>
    <mergeCell ref="C103:F103"/>
    <mergeCell ref="C102:F102"/>
    <mergeCell ref="C97:F97"/>
    <mergeCell ref="C101:F101"/>
    <mergeCell ref="C95:F95"/>
    <mergeCell ref="C96:F96"/>
    <mergeCell ref="C56:D56"/>
    <mergeCell ref="E56:F56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I65:N65"/>
    <mergeCell ref="I66:N66"/>
    <mergeCell ref="K58:M58"/>
    <mergeCell ref="I62:N63"/>
    <mergeCell ref="A50:K50"/>
    <mergeCell ref="S49:V49"/>
    <mergeCell ref="R55:S55"/>
    <mergeCell ref="R56:S56"/>
    <mergeCell ref="N54:Q55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I56:J56"/>
    <mergeCell ref="L55:M55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L56:M56"/>
    <mergeCell ref="G55:H55"/>
    <mergeCell ref="I55:J55"/>
    <mergeCell ref="G56:H56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C15:F15"/>
    <mergeCell ref="H15:K15"/>
    <mergeCell ref="C21:F21"/>
    <mergeCell ref="O46:R46"/>
    <mergeCell ref="C45:F45"/>
    <mergeCell ref="C46:F4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A8:B8"/>
    <mergeCell ref="A9:J9"/>
    <mergeCell ref="C14:F14"/>
    <mergeCell ref="H24:K24"/>
    <mergeCell ref="H14:K14"/>
    <mergeCell ref="H21:K21"/>
    <mergeCell ref="H22:K22"/>
    <mergeCell ref="H23:K23"/>
    <mergeCell ref="S35:V35"/>
    <mergeCell ref="S36:V36"/>
    <mergeCell ref="S37:V37"/>
    <mergeCell ref="H40:K40"/>
    <mergeCell ref="H41:K41"/>
    <mergeCell ref="H42:K42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L33:M33"/>
    <mergeCell ref="X35:Z35"/>
    <mergeCell ref="O39:R39"/>
    <mergeCell ref="O40:R40"/>
    <mergeCell ref="O41:R41"/>
    <mergeCell ref="O42:R42"/>
    <mergeCell ref="A112:B112"/>
    <mergeCell ref="A113:B113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4:F84"/>
    <mergeCell ref="C47:F47"/>
    <mergeCell ref="C48:F48"/>
    <mergeCell ref="C49:F49"/>
    <mergeCell ref="C85:F85"/>
    <mergeCell ref="C86:F86"/>
    <mergeCell ref="C87:F87"/>
    <mergeCell ref="A101:B101"/>
    <mergeCell ref="A102:B102"/>
    <mergeCell ref="A103:B103"/>
    <mergeCell ref="C98:F98"/>
    <mergeCell ref="A88:B88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4:C104"/>
    <mergeCell ref="A74:C74"/>
    <mergeCell ref="F74:G74"/>
    <mergeCell ref="C79:F79"/>
    <mergeCell ref="A77:AB77"/>
    <mergeCell ref="A78:B78"/>
    <mergeCell ref="A91:AB91"/>
    <mergeCell ref="A92:B92"/>
    <mergeCell ref="A93:B93"/>
    <mergeCell ref="A94:B94"/>
    <mergeCell ref="X49:Z49"/>
    <mergeCell ref="N50:Z50"/>
    <mergeCell ref="N56:Q56"/>
    <mergeCell ref="F62:G63"/>
    <mergeCell ref="A62:A63"/>
    <mergeCell ref="A61:G61"/>
    <mergeCell ref="A114:B114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9:F89"/>
    <mergeCell ref="C78:F78"/>
    <mergeCell ref="C108:F108"/>
    <mergeCell ref="G108:J108"/>
    <mergeCell ref="K108:O108"/>
    <mergeCell ref="X39:Z39"/>
    <mergeCell ref="X42:Z42"/>
    <mergeCell ref="X45:Z45"/>
    <mergeCell ref="X46:Z46"/>
    <mergeCell ref="N43:Z43"/>
    <mergeCell ref="X38:Z38"/>
    <mergeCell ref="N53:X53"/>
    <mergeCell ref="S38:V38"/>
    <mergeCell ref="A115:B115"/>
    <mergeCell ref="A89:B89"/>
    <mergeCell ref="A87:B87"/>
    <mergeCell ref="A86:B86"/>
    <mergeCell ref="A85:B85"/>
    <mergeCell ref="A84:B84"/>
    <mergeCell ref="A82:B82"/>
    <mergeCell ref="A81:B81"/>
    <mergeCell ref="A105:AB105"/>
    <mergeCell ref="A106:B106"/>
    <mergeCell ref="A107:B107"/>
    <mergeCell ref="A108:B108"/>
    <mergeCell ref="A109:B109"/>
    <mergeCell ref="A110:B110"/>
    <mergeCell ref="A111:B111"/>
    <mergeCell ref="A98:B98"/>
    <mergeCell ref="A99:B99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45:K45"/>
    <mergeCell ref="H46:K46"/>
    <mergeCell ref="H43:K43"/>
    <mergeCell ref="H44:K44"/>
    <mergeCell ref="C44:F44"/>
    <mergeCell ref="H38:K38"/>
    <mergeCell ref="H39:K39"/>
    <mergeCell ref="G83:J83"/>
    <mergeCell ref="K83:O83"/>
    <mergeCell ref="P83:S83"/>
    <mergeCell ref="T83:V83"/>
    <mergeCell ref="W83:Y83"/>
    <mergeCell ref="Z83:AB83"/>
    <mergeCell ref="A100:B100"/>
    <mergeCell ref="A96:B96"/>
    <mergeCell ref="A97:B97"/>
    <mergeCell ref="C92:F92"/>
    <mergeCell ref="C94:F94"/>
    <mergeCell ref="C99:F99"/>
    <mergeCell ref="G97:J97"/>
    <mergeCell ref="K97:O97"/>
    <mergeCell ref="W84:Y84"/>
    <mergeCell ref="Z84:AB84"/>
    <mergeCell ref="G85:J85"/>
    <mergeCell ref="K85:O85"/>
    <mergeCell ref="P85:S85"/>
    <mergeCell ref="T85:V85"/>
    <mergeCell ref="W85:Y85"/>
    <mergeCell ref="Z85:AB85"/>
    <mergeCell ref="C93:F93"/>
    <mergeCell ref="C100:F100"/>
  </mergeCells>
  <dataValidations count="5">
    <dataValidation type="list" allowBlank="1" showInputMessage="1" showErrorMessage="1" sqref="I64:N64 B14:B28 O14:R28 B64:C64" xr:uid="{7B7DBBAE-9FE5-49EE-AAF0-06E58FCB41F9}">
      <formula1>$C$7</formula1>
    </dataValidation>
    <dataValidation type="list" allowBlank="1" showInputMessage="1" showErrorMessage="1" sqref="B104:J104 B116:J116" xr:uid="{9D5BB6DB-2979-462B-A2A0-66E0A9E6400A}">
      <formula1>$K$4:$K$34</formula1>
    </dataValidation>
    <dataValidation type="list" allowBlank="1" showInputMessage="1" showErrorMessage="1" sqref="W5:X5" xr:uid="{8D771AFF-FC51-4EAE-9023-574A63F9AD89}">
      <formula1>$AD$23:$AD$24</formula1>
    </dataValidation>
    <dataValidation type="list" allowBlank="1" showInputMessage="1" showErrorMessage="1" sqref="W8:AB8" xr:uid="{659763B7-9DBE-4331-BE36-7DB0067F97F5}">
      <formula1>$AG$5:$AG$15</formula1>
    </dataValidation>
    <dataValidation type="list" allowBlank="1" showInputMessage="1" showErrorMessage="1" sqref="W6:AB6" xr:uid="{F645B14C-E09D-462B-A001-62EDC3035F54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FCAB407-4F70-4890-A585-5F2787902A47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0E21D8D-3BE6-4430-9747-8DBD1779EB53}">
          <x14:formula1>
            <xm:f>Bilgi!$B$35:$B$39</xm:f>
          </x14:formula1>
          <xm:sqref>P4</xm:sqref>
        </x14:dataValidation>
        <x14:dataValidation type="list" allowBlank="1" showInputMessage="1" showErrorMessage="1" xr:uid="{8F357D91-F09D-47AE-BC29-5F15F9CDE429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AC6FDAC7-7E92-47BD-9698-E21F7732BA9F}">
          <x14:formula1>
            <xm:f>Bilgi!$E$56:$E$59</xm:f>
          </x14:formula1>
          <xm:sqref>C5:J5</xm:sqref>
        </x14:dataValidation>
        <x14:dataValidation type="list" allowBlank="1" showInputMessage="1" showErrorMessage="1" xr:uid="{82FA75B1-DBAF-4A8F-8FDF-832A71FC4B77}">
          <x14:formula1>
            <xm:f>Bilgi!$G$3:$G$22</xm:f>
          </x14:formula1>
          <xm:sqref>C7:J7</xm:sqref>
        </x14:dataValidation>
        <x14:dataValidation type="list" allowBlank="1" showInputMessage="1" showErrorMessage="1" xr:uid="{E5871852-E8C0-4502-806B-F7FE170AFF28}">
          <x14:formula1>
            <xm:f>'Bilgi 2'!$E$28:$E$52</xm:f>
          </x14:formula1>
          <xm:sqref>A2:AB2</xm:sqref>
        </x14:dataValidation>
        <x14:dataValidation type="list" allowBlank="1" showInputMessage="1" showErrorMessage="1" xr:uid="{334FDE5B-D40B-42F1-847F-5EA5927D534E}">
          <x14:formula1>
            <xm:f>Bilgi!$E$2:$E$20</xm:f>
          </x14:formula1>
          <xm:sqref>P43:P44 K7:N7</xm:sqref>
        </x14:dataValidation>
        <x14:dataValidation type="list" allowBlank="1" showInputMessage="1" showErrorMessage="1" xr:uid="{B15571CD-780F-4894-8505-93C724A888B7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565CCFAA-7EDC-4EF3-A545-01855B78EA21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9D94C42D-025C-4E42-8823-24869EDDB61A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33602864-D6B7-4D0E-8F88-29AB8247F67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18D0AC67-2517-4AEB-8FE8-C176926E281E}">
          <x14:formula1>
            <xm:f>Bilgi!$E$3:$E$23</xm:f>
          </x14:formula1>
          <xm:sqref>B35:B49 B65:C73</xm:sqref>
        </x14:dataValidation>
        <x14:dataValidation type="list" allowBlank="1" showInputMessage="1" showErrorMessage="1" xr:uid="{2CC1F0E9-1FE8-4CE6-977D-F441BA31A5E6}">
          <x14:formula1>
            <xm:f>Bilgi!$E$32</xm:f>
          </x14:formula1>
          <xm:sqref>O45:R49 T64:X73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5134-9D16-4686-87DB-01A25B60EC1D}">
  <sheetPr>
    <pageSetUpPr fitToPage="1"/>
  </sheetPr>
  <dimension ref="A1:AV120"/>
  <sheetViews>
    <sheetView view="pageBreakPreview" topLeftCell="A48" zoomScale="55" zoomScaleNormal="70" zoomScaleSheetLayoutView="55" workbookViewId="0">
      <selection activeCell="T85" sqref="T85:V85"/>
    </sheetView>
  </sheetViews>
  <sheetFormatPr defaultRowHeight="15" x14ac:dyDescent="0.2"/>
  <cols>
    <col min="1" max="1" width="6.140625" style="29" customWidth="1"/>
    <col min="2" max="2" width="5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4" width="19.140625" style="29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8" width="9.140625" style="29" hidden="1" customWidth="1"/>
    <col min="49" max="54" width="9.140625" style="29" customWidth="1"/>
    <col min="55" max="16384" width="9.140625" style="29"/>
  </cols>
  <sheetData>
    <row r="1" spans="1:37" ht="42.7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26"/>
      <c r="AD1" s="238" t="s">
        <v>14</v>
      </c>
      <c r="AE1" s="238"/>
      <c r="AF1" s="27"/>
      <c r="AG1" s="27"/>
      <c r="AH1" s="27"/>
      <c r="AK1" s="29" t="s">
        <v>47</v>
      </c>
    </row>
    <row r="2" spans="1:37" ht="38.25" customHeight="1" thickBot="1" x14ac:dyDescent="0.25">
      <c r="A2" s="143" t="s">
        <v>279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30"/>
      <c r="AD2" s="27"/>
      <c r="AE2" s="27"/>
      <c r="AF2" s="27"/>
      <c r="AG2" s="27"/>
      <c r="AH2" s="27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 t="s">
        <v>186</v>
      </c>
      <c r="U3" s="99"/>
      <c r="V3" s="99"/>
      <c r="W3" s="225"/>
      <c r="X3" s="225"/>
      <c r="Y3" s="225"/>
      <c r="Z3" s="225"/>
      <c r="AA3" s="225"/>
      <c r="AB3" s="226"/>
      <c r="AC3" s="30"/>
      <c r="AD3" s="27"/>
      <c r="AE3" s="27"/>
      <c r="AF3" s="27"/>
      <c r="AG3" s="27"/>
      <c r="AH3" s="27"/>
    </row>
    <row r="4" spans="1:37" ht="18" x14ac:dyDescent="0.25">
      <c r="A4" s="187" t="s">
        <v>0</v>
      </c>
      <c r="B4" s="188"/>
      <c r="C4" s="114" t="s">
        <v>320</v>
      </c>
      <c r="D4" s="115"/>
      <c r="E4" s="115"/>
      <c r="F4" s="115"/>
      <c r="G4" s="115"/>
      <c r="H4" s="115"/>
      <c r="I4" s="115"/>
      <c r="J4" s="116"/>
      <c r="K4" s="33"/>
      <c r="L4" s="33"/>
      <c r="M4" s="33"/>
      <c r="N4" s="33"/>
      <c r="O4" s="34"/>
      <c r="P4" s="33"/>
      <c r="Q4" s="33"/>
      <c r="R4" s="33"/>
      <c r="S4" s="33"/>
      <c r="T4" s="104" t="s">
        <v>230</v>
      </c>
      <c r="U4" s="105"/>
      <c r="V4" s="105"/>
      <c r="W4" s="147"/>
      <c r="X4" s="147"/>
      <c r="Y4" s="147"/>
      <c r="Z4" s="147"/>
      <c r="AA4" s="147"/>
      <c r="AB4" s="148"/>
      <c r="AK4" s="29" t="s">
        <v>36</v>
      </c>
    </row>
    <row r="5" spans="1:37" ht="18" x14ac:dyDescent="0.25">
      <c r="A5" s="174" t="s">
        <v>1</v>
      </c>
      <c r="B5" s="175"/>
      <c r="C5" s="117" t="s">
        <v>265</v>
      </c>
      <c r="D5" s="118"/>
      <c r="E5" s="118"/>
      <c r="F5" s="118"/>
      <c r="G5" s="118"/>
      <c r="H5" s="118"/>
      <c r="I5" s="118"/>
      <c r="J5" s="119"/>
      <c r="K5" s="33"/>
      <c r="L5" s="33"/>
      <c r="M5" s="33"/>
      <c r="N5" s="33"/>
      <c r="O5" s="34"/>
      <c r="P5" s="33"/>
      <c r="Q5" s="33"/>
      <c r="R5" s="33"/>
      <c r="S5" s="33"/>
      <c r="T5" s="106" t="s">
        <v>269</v>
      </c>
      <c r="U5" s="107"/>
      <c r="V5" s="107"/>
      <c r="W5" s="147" t="s">
        <v>24</v>
      </c>
      <c r="X5" s="147"/>
      <c r="Y5" s="147"/>
      <c r="Z5" s="147"/>
      <c r="AA5" s="147"/>
      <c r="AB5" s="148"/>
    </row>
    <row r="6" spans="1:37" ht="18" x14ac:dyDescent="0.25">
      <c r="A6" s="174" t="s">
        <v>2</v>
      </c>
      <c r="B6" s="175"/>
      <c r="C6" s="120">
        <v>45551</v>
      </c>
      <c r="D6" s="121"/>
      <c r="E6" s="121"/>
      <c r="F6" s="121"/>
      <c r="G6" s="121"/>
      <c r="H6" s="121"/>
      <c r="I6" s="121"/>
      <c r="J6" s="122"/>
      <c r="K6" s="37"/>
      <c r="L6" s="37"/>
      <c r="M6" s="37"/>
      <c r="N6" s="37"/>
      <c r="O6" s="54"/>
      <c r="P6" s="33"/>
      <c r="Q6" s="33"/>
      <c r="R6" s="33"/>
      <c r="S6" s="33"/>
      <c r="T6" s="106"/>
      <c r="U6" s="107"/>
      <c r="V6" s="107"/>
      <c r="W6" s="147" t="s">
        <v>273</v>
      </c>
      <c r="X6" s="147"/>
      <c r="Y6" s="147"/>
      <c r="Z6" s="147"/>
      <c r="AA6" s="147"/>
      <c r="AB6" s="148"/>
      <c r="AK6" s="29" t="s">
        <v>37</v>
      </c>
    </row>
    <row r="7" spans="1:37" ht="18" x14ac:dyDescent="0.25">
      <c r="A7" s="174" t="s">
        <v>63</v>
      </c>
      <c r="B7" s="175"/>
      <c r="C7" s="120" t="s">
        <v>293</v>
      </c>
      <c r="D7" s="121"/>
      <c r="E7" s="121"/>
      <c r="F7" s="121"/>
      <c r="G7" s="121"/>
      <c r="H7" s="121"/>
      <c r="I7" s="121"/>
      <c r="J7" s="122"/>
      <c r="K7" s="37"/>
      <c r="L7" s="37"/>
      <c r="M7" s="37"/>
      <c r="N7" s="37"/>
      <c r="O7" s="54"/>
      <c r="P7" s="33"/>
      <c r="Q7" s="33"/>
      <c r="R7" s="33"/>
      <c r="S7" s="33"/>
      <c r="T7" s="102" t="s">
        <v>188</v>
      </c>
      <c r="U7" s="103"/>
      <c r="V7" s="103"/>
      <c r="W7" s="147"/>
      <c r="X7" s="147"/>
      <c r="Y7" s="147"/>
      <c r="Z7" s="147"/>
      <c r="AA7" s="147"/>
      <c r="AB7" s="148"/>
      <c r="AK7" s="29" t="s">
        <v>27</v>
      </c>
    </row>
    <row r="8" spans="1:37" ht="18.75" thickBot="1" x14ac:dyDescent="0.3">
      <c r="A8" s="177" t="s">
        <v>54</v>
      </c>
      <c r="B8" s="178"/>
      <c r="C8" s="123">
        <f>IF(OR(W6=AD15,W6=AD16),12,12)</f>
        <v>12</v>
      </c>
      <c r="D8" s="124"/>
      <c r="E8" s="124"/>
      <c r="F8" s="124"/>
      <c r="G8" s="124"/>
      <c r="H8" s="124"/>
      <c r="I8" s="124"/>
      <c r="J8" s="125"/>
      <c r="K8" s="33"/>
      <c r="L8" s="33"/>
      <c r="M8" s="33"/>
      <c r="N8" s="33"/>
      <c r="O8" s="34"/>
      <c r="P8" s="33"/>
      <c r="Q8" s="33"/>
      <c r="R8" s="33"/>
      <c r="S8" s="33"/>
      <c r="T8" s="100" t="s">
        <v>238</v>
      </c>
      <c r="U8" s="101"/>
      <c r="V8" s="101"/>
      <c r="W8" s="149" t="s">
        <v>55</v>
      </c>
      <c r="X8" s="149"/>
      <c r="Y8" s="149"/>
      <c r="Z8" s="149"/>
      <c r="AA8" s="149"/>
      <c r="AB8" s="150"/>
      <c r="AK8" s="29" t="s">
        <v>38</v>
      </c>
    </row>
    <row r="9" spans="1:37" ht="18.75" thickBot="1" x14ac:dyDescent="0.25">
      <c r="A9" s="179" t="s">
        <v>321</v>
      </c>
      <c r="B9" s="179"/>
      <c r="C9" s="179"/>
      <c r="D9" s="179"/>
      <c r="E9" s="179"/>
      <c r="F9" s="179"/>
      <c r="G9" s="179"/>
      <c r="H9" s="179"/>
      <c r="I9" s="179"/>
      <c r="J9" s="17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</row>
    <row r="10" spans="1:37" ht="21.75" customHeight="1" thickBot="1" x14ac:dyDescent="0.25">
      <c r="A10" s="182" t="s">
        <v>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38"/>
      <c r="AK10" s="29" t="s">
        <v>39</v>
      </c>
    </row>
    <row r="11" spans="1:37" s="39" customFormat="1" ht="22.5" customHeight="1" x14ac:dyDescent="0.2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G11" s="29"/>
      <c r="AK11" s="39" t="s">
        <v>44</v>
      </c>
    </row>
    <row r="12" spans="1:37" s="51" customFormat="1" ht="15.75" customHeight="1" x14ac:dyDescent="0.2">
      <c r="A12" s="185" t="s">
        <v>12</v>
      </c>
      <c r="B12" s="153" t="s">
        <v>48</v>
      </c>
      <c r="C12" s="153" t="s">
        <v>9</v>
      </c>
      <c r="D12" s="153"/>
      <c r="E12" s="153"/>
      <c r="F12" s="153"/>
      <c r="G12" s="176" t="s">
        <v>225</v>
      </c>
      <c r="H12" s="153" t="s">
        <v>11</v>
      </c>
      <c r="I12" s="153"/>
      <c r="J12" s="153"/>
      <c r="K12" s="153"/>
      <c r="L12" s="153" t="s">
        <v>10</v>
      </c>
      <c r="M12" s="154"/>
      <c r="N12" s="185" t="s">
        <v>12</v>
      </c>
      <c r="O12" s="153" t="s">
        <v>48</v>
      </c>
      <c r="P12" s="153"/>
      <c r="Q12" s="153"/>
      <c r="R12" s="153"/>
      <c r="S12" s="153" t="s">
        <v>9</v>
      </c>
      <c r="T12" s="153"/>
      <c r="U12" s="153"/>
      <c r="V12" s="153"/>
      <c r="W12" s="176" t="s">
        <v>225</v>
      </c>
      <c r="X12" s="153" t="s">
        <v>11</v>
      </c>
      <c r="Y12" s="153"/>
      <c r="Z12" s="153"/>
      <c r="AA12" s="153" t="s">
        <v>10</v>
      </c>
      <c r="AB12" s="154"/>
      <c r="AD12" s="29"/>
      <c r="AE12" s="29"/>
      <c r="AF12" s="29"/>
      <c r="AG12" s="39"/>
      <c r="AH12" s="29"/>
      <c r="AI12" s="29"/>
      <c r="AJ12" s="29"/>
      <c r="AK12" s="29" t="s">
        <v>46</v>
      </c>
    </row>
    <row r="13" spans="1:37" s="51" customFormat="1" ht="18" x14ac:dyDescent="0.2">
      <c r="A13" s="186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2" t="s">
        <v>228</v>
      </c>
      <c r="M13" s="43" t="s">
        <v>227</v>
      </c>
      <c r="N13" s="186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42" t="s">
        <v>228</v>
      </c>
      <c r="AB13" s="43" t="s">
        <v>227</v>
      </c>
      <c r="AD13" s="44"/>
      <c r="AG13" s="29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126"/>
      <c r="D14" s="126"/>
      <c r="E14" s="126"/>
      <c r="F14" s="126"/>
      <c r="G14" s="48"/>
      <c r="H14" s="237"/>
      <c r="I14" s="237"/>
      <c r="J14" s="237"/>
      <c r="K14" s="237"/>
      <c r="L14" s="48"/>
      <c r="M14" s="74"/>
      <c r="N14" s="60">
        <v>1</v>
      </c>
      <c r="O14" s="237"/>
      <c r="P14" s="237"/>
      <c r="Q14" s="237"/>
      <c r="R14" s="237"/>
      <c r="S14" s="132"/>
      <c r="T14" s="133"/>
      <c r="U14" s="133"/>
      <c r="V14" s="134"/>
      <c r="W14" s="49"/>
      <c r="X14" s="237"/>
      <c r="Y14" s="237"/>
      <c r="Z14" s="237"/>
      <c r="AA14" s="48"/>
      <c r="AB14" s="74"/>
      <c r="AG14" s="51"/>
      <c r="AK14" s="29" t="s">
        <v>25</v>
      </c>
    </row>
    <row r="15" spans="1:37" ht="20.25" customHeight="1" x14ac:dyDescent="0.25">
      <c r="A15" s="60">
        <v>2</v>
      </c>
      <c r="B15" s="46"/>
      <c r="C15" s="126"/>
      <c r="D15" s="126"/>
      <c r="E15" s="126"/>
      <c r="F15" s="126"/>
      <c r="G15" s="49"/>
      <c r="H15" s="237"/>
      <c r="I15" s="237"/>
      <c r="J15" s="237"/>
      <c r="K15" s="237"/>
      <c r="L15" s="48"/>
      <c r="M15" s="74"/>
      <c r="N15" s="60">
        <v>2</v>
      </c>
      <c r="O15" s="237"/>
      <c r="P15" s="237"/>
      <c r="Q15" s="237"/>
      <c r="R15" s="237"/>
      <c r="S15" s="132"/>
      <c r="T15" s="133"/>
      <c r="U15" s="133"/>
      <c r="V15" s="134"/>
      <c r="W15" s="49"/>
      <c r="X15" s="237"/>
      <c r="Y15" s="237"/>
      <c r="Z15" s="237"/>
      <c r="AA15" s="48"/>
      <c r="AB15" s="74"/>
      <c r="AD15" s="29" t="s">
        <v>273</v>
      </c>
      <c r="AG15" s="51"/>
      <c r="AK15" s="29" t="s">
        <v>28</v>
      </c>
    </row>
    <row r="16" spans="1:37" ht="20.25" customHeight="1" x14ac:dyDescent="0.25">
      <c r="A16" s="60">
        <v>3</v>
      </c>
      <c r="B16" s="46"/>
      <c r="C16" s="126"/>
      <c r="D16" s="126"/>
      <c r="E16" s="126"/>
      <c r="F16" s="126"/>
      <c r="G16" s="49"/>
      <c r="H16" s="237"/>
      <c r="I16" s="237"/>
      <c r="J16" s="237"/>
      <c r="K16" s="237"/>
      <c r="L16" s="48"/>
      <c r="M16" s="74"/>
      <c r="N16" s="60">
        <v>3</v>
      </c>
      <c r="O16" s="237"/>
      <c r="P16" s="237"/>
      <c r="Q16" s="237"/>
      <c r="R16" s="237"/>
      <c r="S16" s="132"/>
      <c r="T16" s="133"/>
      <c r="U16" s="133"/>
      <c r="V16" s="134"/>
      <c r="W16" s="49"/>
      <c r="X16" s="237"/>
      <c r="Y16" s="237"/>
      <c r="Z16" s="237"/>
      <c r="AA16" s="48"/>
      <c r="AB16" s="74"/>
      <c r="AD16" s="29" t="s">
        <v>274</v>
      </c>
      <c r="AK16" s="29" t="s">
        <v>34</v>
      </c>
    </row>
    <row r="17" spans="1:37" ht="20.25" customHeight="1" x14ac:dyDescent="0.25">
      <c r="A17" s="60">
        <v>4</v>
      </c>
      <c r="B17" s="46"/>
      <c r="C17" s="126"/>
      <c r="D17" s="126"/>
      <c r="E17" s="126"/>
      <c r="F17" s="126"/>
      <c r="G17" s="49"/>
      <c r="H17" s="237"/>
      <c r="I17" s="237"/>
      <c r="J17" s="237"/>
      <c r="K17" s="237"/>
      <c r="L17" s="48"/>
      <c r="M17" s="74"/>
      <c r="N17" s="60">
        <v>4</v>
      </c>
      <c r="O17" s="237"/>
      <c r="P17" s="237"/>
      <c r="Q17" s="237"/>
      <c r="R17" s="237"/>
      <c r="S17" s="132"/>
      <c r="T17" s="133"/>
      <c r="U17" s="133"/>
      <c r="V17" s="134"/>
      <c r="W17" s="49"/>
      <c r="X17" s="237"/>
      <c r="Y17" s="237"/>
      <c r="Z17" s="237"/>
      <c r="AA17" s="48"/>
      <c r="AB17" s="74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126"/>
      <c r="D18" s="126"/>
      <c r="E18" s="126"/>
      <c r="F18" s="126"/>
      <c r="G18" s="49"/>
      <c r="H18" s="237"/>
      <c r="I18" s="237"/>
      <c r="J18" s="237"/>
      <c r="K18" s="237"/>
      <c r="L18" s="48"/>
      <c r="M18" s="74"/>
      <c r="N18" s="60">
        <v>5</v>
      </c>
      <c r="O18" s="237"/>
      <c r="P18" s="237"/>
      <c r="Q18" s="237"/>
      <c r="R18" s="237"/>
      <c r="S18" s="132"/>
      <c r="T18" s="133"/>
      <c r="U18" s="133"/>
      <c r="V18" s="134"/>
      <c r="W18" s="49"/>
      <c r="X18" s="237"/>
      <c r="Y18" s="237"/>
      <c r="Z18" s="237"/>
      <c r="AA18" s="48"/>
      <c r="AB18" s="74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126"/>
      <c r="D19" s="126"/>
      <c r="E19" s="126"/>
      <c r="F19" s="126"/>
      <c r="G19" s="49"/>
      <c r="H19" s="237"/>
      <c r="I19" s="237"/>
      <c r="J19" s="237"/>
      <c r="K19" s="237"/>
      <c r="L19" s="48"/>
      <c r="M19" s="74"/>
      <c r="N19" s="60">
        <v>6</v>
      </c>
      <c r="O19" s="237"/>
      <c r="P19" s="237"/>
      <c r="Q19" s="237"/>
      <c r="R19" s="237"/>
      <c r="S19" s="132"/>
      <c r="T19" s="133"/>
      <c r="U19" s="133"/>
      <c r="V19" s="134"/>
      <c r="W19" s="49"/>
      <c r="X19" s="237"/>
      <c r="Y19" s="237"/>
      <c r="Z19" s="237"/>
      <c r="AA19" s="48"/>
      <c r="AB19" s="74"/>
      <c r="AK19" s="29" t="s">
        <v>29</v>
      </c>
    </row>
    <row r="20" spans="1:37" ht="20.25" customHeight="1" x14ac:dyDescent="0.25">
      <c r="A20" s="60">
        <v>7</v>
      </c>
      <c r="B20" s="46"/>
      <c r="C20" s="126"/>
      <c r="D20" s="126"/>
      <c r="E20" s="126"/>
      <c r="F20" s="126"/>
      <c r="G20" s="49"/>
      <c r="H20" s="237"/>
      <c r="I20" s="237"/>
      <c r="J20" s="237"/>
      <c r="K20" s="237"/>
      <c r="L20" s="48"/>
      <c r="M20" s="74"/>
      <c r="N20" s="60">
        <v>7</v>
      </c>
      <c r="O20" s="237"/>
      <c r="P20" s="237"/>
      <c r="Q20" s="237"/>
      <c r="R20" s="237"/>
      <c r="S20" s="132"/>
      <c r="T20" s="133"/>
      <c r="U20" s="133"/>
      <c r="V20" s="134"/>
      <c r="W20" s="49"/>
      <c r="X20" s="237"/>
      <c r="Y20" s="237"/>
      <c r="Z20" s="237"/>
      <c r="AA20" s="48"/>
      <c r="AB20" s="74"/>
      <c r="AK20" s="29" t="s">
        <v>13</v>
      </c>
    </row>
    <row r="21" spans="1:37" ht="20.25" customHeight="1" x14ac:dyDescent="0.25">
      <c r="A21" s="60">
        <v>8</v>
      </c>
      <c r="B21" s="46"/>
      <c r="C21" s="126"/>
      <c r="D21" s="126"/>
      <c r="E21" s="126"/>
      <c r="F21" s="126"/>
      <c r="G21" s="49"/>
      <c r="H21" s="237"/>
      <c r="I21" s="237"/>
      <c r="J21" s="237"/>
      <c r="K21" s="237"/>
      <c r="L21" s="48"/>
      <c r="M21" s="74"/>
      <c r="N21" s="60">
        <v>8</v>
      </c>
      <c r="O21" s="237"/>
      <c r="P21" s="237"/>
      <c r="Q21" s="237"/>
      <c r="R21" s="237"/>
      <c r="S21" s="132"/>
      <c r="T21" s="133"/>
      <c r="U21" s="133"/>
      <c r="V21" s="134"/>
      <c r="W21" s="49"/>
      <c r="X21" s="237"/>
      <c r="Y21" s="237"/>
      <c r="Z21" s="237"/>
      <c r="AA21" s="48"/>
      <c r="AB21" s="74"/>
      <c r="AK21" s="29" t="s">
        <v>45</v>
      </c>
    </row>
    <row r="22" spans="1:37" ht="20.25" customHeight="1" x14ac:dyDescent="0.25">
      <c r="A22" s="60">
        <v>9</v>
      </c>
      <c r="B22" s="46"/>
      <c r="C22" s="126"/>
      <c r="D22" s="126"/>
      <c r="E22" s="126"/>
      <c r="F22" s="126"/>
      <c r="G22" s="49"/>
      <c r="H22" s="237"/>
      <c r="I22" s="237"/>
      <c r="J22" s="237"/>
      <c r="K22" s="237"/>
      <c r="L22" s="48"/>
      <c r="M22" s="74"/>
      <c r="N22" s="60">
        <v>9</v>
      </c>
      <c r="O22" s="237"/>
      <c r="P22" s="237"/>
      <c r="Q22" s="237"/>
      <c r="R22" s="237"/>
      <c r="S22" s="132"/>
      <c r="T22" s="133"/>
      <c r="U22" s="133"/>
      <c r="V22" s="134"/>
      <c r="W22" s="49"/>
      <c r="X22" s="237"/>
      <c r="Y22" s="237"/>
      <c r="Z22" s="237"/>
      <c r="AA22" s="48"/>
      <c r="AB22" s="74"/>
      <c r="AK22" s="29" t="s">
        <v>30</v>
      </c>
    </row>
    <row r="23" spans="1:37" ht="20.25" customHeight="1" x14ac:dyDescent="0.25">
      <c r="A23" s="60">
        <v>10</v>
      </c>
      <c r="B23" s="46"/>
      <c r="C23" s="126"/>
      <c r="D23" s="126"/>
      <c r="E23" s="126"/>
      <c r="F23" s="126"/>
      <c r="G23" s="49"/>
      <c r="H23" s="237"/>
      <c r="I23" s="237"/>
      <c r="J23" s="237"/>
      <c r="K23" s="237"/>
      <c r="L23" s="48"/>
      <c r="M23" s="74"/>
      <c r="N23" s="60">
        <v>10</v>
      </c>
      <c r="O23" s="237"/>
      <c r="P23" s="237"/>
      <c r="Q23" s="237"/>
      <c r="R23" s="237"/>
      <c r="S23" s="132"/>
      <c r="T23" s="133"/>
      <c r="U23" s="133"/>
      <c r="V23" s="134"/>
      <c r="W23" s="49"/>
      <c r="X23" s="237"/>
      <c r="Y23" s="237"/>
      <c r="Z23" s="237"/>
      <c r="AA23" s="48"/>
      <c r="AB23" s="74"/>
      <c r="AK23" s="29" t="s">
        <v>30</v>
      </c>
    </row>
    <row r="24" spans="1:37" ht="20.25" customHeight="1" x14ac:dyDescent="0.25">
      <c r="A24" s="60">
        <v>11</v>
      </c>
      <c r="B24" s="46"/>
      <c r="C24" s="126"/>
      <c r="D24" s="126"/>
      <c r="E24" s="126"/>
      <c r="F24" s="126"/>
      <c r="G24" s="49"/>
      <c r="H24" s="237"/>
      <c r="I24" s="237"/>
      <c r="J24" s="237"/>
      <c r="K24" s="237"/>
      <c r="L24" s="48"/>
      <c r="M24" s="74"/>
      <c r="N24" s="60">
        <v>11</v>
      </c>
      <c r="O24" s="237"/>
      <c r="P24" s="237"/>
      <c r="Q24" s="237"/>
      <c r="R24" s="237"/>
      <c r="S24" s="132"/>
      <c r="T24" s="133"/>
      <c r="U24" s="133"/>
      <c r="V24" s="134"/>
      <c r="W24" s="49"/>
      <c r="X24" s="237"/>
      <c r="Y24" s="237"/>
      <c r="Z24" s="237"/>
      <c r="AA24" s="48"/>
      <c r="AB24" s="74"/>
      <c r="AK24" s="29" t="s">
        <v>45</v>
      </c>
    </row>
    <row r="25" spans="1:37" ht="20.25" customHeight="1" x14ac:dyDescent="0.25">
      <c r="A25" s="60">
        <v>12</v>
      </c>
      <c r="B25" s="46"/>
      <c r="C25" s="126"/>
      <c r="D25" s="126"/>
      <c r="E25" s="126"/>
      <c r="F25" s="126"/>
      <c r="G25" s="49"/>
      <c r="H25" s="237"/>
      <c r="I25" s="237"/>
      <c r="J25" s="237"/>
      <c r="K25" s="237"/>
      <c r="L25" s="48"/>
      <c r="M25" s="74"/>
      <c r="N25" s="60">
        <v>12</v>
      </c>
      <c r="O25" s="237"/>
      <c r="P25" s="237"/>
      <c r="Q25" s="237"/>
      <c r="R25" s="237"/>
      <c r="S25" s="132"/>
      <c r="T25" s="133"/>
      <c r="U25" s="133"/>
      <c r="V25" s="134"/>
      <c r="W25" s="49"/>
      <c r="X25" s="237"/>
      <c r="Y25" s="237"/>
      <c r="Z25" s="237"/>
      <c r="AA25" s="48"/>
      <c r="AB25" s="74"/>
      <c r="AK25" s="29" t="s">
        <v>30</v>
      </c>
    </row>
    <row r="26" spans="1:37" ht="20.25" customHeight="1" x14ac:dyDescent="0.25">
      <c r="A26" s="60">
        <v>13</v>
      </c>
      <c r="B26" s="46"/>
      <c r="C26" s="126"/>
      <c r="D26" s="126"/>
      <c r="E26" s="126"/>
      <c r="F26" s="126"/>
      <c r="G26" s="49"/>
      <c r="H26" s="237"/>
      <c r="I26" s="237"/>
      <c r="J26" s="237"/>
      <c r="K26" s="237"/>
      <c r="L26" s="48"/>
      <c r="M26" s="74"/>
      <c r="N26" s="60">
        <v>13</v>
      </c>
      <c r="O26" s="237"/>
      <c r="P26" s="237"/>
      <c r="Q26" s="237"/>
      <c r="R26" s="237"/>
      <c r="S26" s="132"/>
      <c r="T26" s="133"/>
      <c r="U26" s="133"/>
      <c r="V26" s="134"/>
      <c r="W26" s="49"/>
      <c r="X26" s="237"/>
      <c r="Y26" s="237"/>
      <c r="Z26" s="237"/>
      <c r="AA26" s="48"/>
      <c r="AB26" s="74"/>
      <c r="AK26" s="29" t="s">
        <v>45</v>
      </c>
    </row>
    <row r="27" spans="1:37" ht="20.25" customHeight="1" x14ac:dyDescent="0.25">
      <c r="A27" s="60">
        <v>14</v>
      </c>
      <c r="B27" s="46"/>
      <c r="C27" s="126"/>
      <c r="D27" s="126"/>
      <c r="E27" s="126"/>
      <c r="F27" s="126"/>
      <c r="G27" s="49"/>
      <c r="H27" s="237"/>
      <c r="I27" s="237"/>
      <c r="J27" s="237"/>
      <c r="K27" s="237"/>
      <c r="L27" s="48"/>
      <c r="M27" s="74"/>
      <c r="N27" s="60">
        <v>14</v>
      </c>
      <c r="O27" s="237"/>
      <c r="P27" s="237"/>
      <c r="Q27" s="237"/>
      <c r="R27" s="237"/>
      <c r="S27" s="132"/>
      <c r="T27" s="133"/>
      <c r="U27" s="133"/>
      <c r="V27" s="134"/>
      <c r="W27" s="49"/>
      <c r="X27" s="237"/>
      <c r="Y27" s="237"/>
      <c r="Z27" s="237"/>
      <c r="AA27" s="48"/>
      <c r="AB27" s="74"/>
      <c r="AK27" s="29" t="s">
        <v>30</v>
      </c>
    </row>
    <row r="28" spans="1:37" ht="20.25" customHeight="1" x14ac:dyDescent="0.25">
      <c r="A28" s="60">
        <v>15</v>
      </c>
      <c r="B28" s="46"/>
      <c r="C28" s="126"/>
      <c r="D28" s="126"/>
      <c r="E28" s="126"/>
      <c r="F28" s="126"/>
      <c r="G28" s="49"/>
      <c r="H28" s="237"/>
      <c r="I28" s="237"/>
      <c r="J28" s="237"/>
      <c r="K28" s="237"/>
      <c r="L28" s="48"/>
      <c r="M28" s="74"/>
      <c r="N28" s="60">
        <v>15</v>
      </c>
      <c r="O28" s="237"/>
      <c r="P28" s="237"/>
      <c r="Q28" s="237"/>
      <c r="R28" s="237"/>
      <c r="S28" s="132"/>
      <c r="T28" s="133"/>
      <c r="U28" s="133"/>
      <c r="V28" s="134"/>
      <c r="W28" s="49"/>
      <c r="X28" s="237"/>
      <c r="Y28" s="237"/>
      <c r="Z28" s="237"/>
      <c r="AA28" s="48"/>
      <c r="AB28" s="74"/>
      <c r="AK28" s="29" t="s">
        <v>42</v>
      </c>
    </row>
    <row r="29" spans="1:37" s="39" customFormat="1" ht="27" customHeight="1" thickBot="1" x14ac:dyDescent="0.3">
      <c r="A29" s="127" t="s">
        <v>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4">
        <f>SUM(L14:L28)</f>
        <v>0</v>
      </c>
      <c r="M29" s="25">
        <f>SUM(M14:M28)</f>
        <v>0</v>
      </c>
      <c r="N29" s="127" t="s">
        <v>49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4">
        <f>SUM(AA14:AA28)</f>
        <v>0</v>
      </c>
      <c r="AB29" s="25">
        <f>SUM(AB14:AB28)</f>
        <v>0</v>
      </c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7"/>
      <c r="AH30" s="27"/>
      <c r="AK30" s="29" t="s">
        <v>33</v>
      </c>
    </row>
    <row r="31" spans="1:37" s="39" customFormat="1" ht="21.75" customHeight="1" thickBot="1" x14ac:dyDescent="0.3">
      <c r="A31" s="182" t="s">
        <v>59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D31" s="180" t="s">
        <v>89</v>
      </c>
      <c r="AE31" s="180"/>
      <c r="AF31" s="51"/>
      <c r="AG31" s="51"/>
      <c r="AH31" s="51"/>
      <c r="AI31" s="180" t="s">
        <v>90</v>
      </c>
      <c r="AJ31" s="180"/>
      <c r="AK31" s="39" t="s">
        <v>43</v>
      </c>
    </row>
    <row r="32" spans="1:37" s="51" customFormat="1" ht="18" x14ac:dyDescent="0.2">
      <c r="A32" s="129" t="s">
        <v>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129" t="s">
        <v>4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1"/>
      <c r="AD32" s="29" t="s">
        <v>8</v>
      </c>
      <c r="AE32" s="29">
        <v>10</v>
      </c>
      <c r="AF32" s="29"/>
      <c r="AG32" s="29">
        <f>AE32</f>
        <v>10</v>
      </c>
      <c r="AH32" s="29"/>
      <c r="AI32" s="29"/>
      <c r="AJ32" s="29"/>
      <c r="AK32" s="29" t="s">
        <v>31</v>
      </c>
    </row>
    <row r="33" spans="1:37" s="51" customFormat="1" ht="18" x14ac:dyDescent="0.2">
      <c r="A33" s="185" t="s">
        <v>12</v>
      </c>
      <c r="B33" s="153" t="s">
        <v>48</v>
      </c>
      <c r="C33" s="153" t="s">
        <v>271</v>
      </c>
      <c r="D33" s="153"/>
      <c r="E33" s="153"/>
      <c r="F33" s="153"/>
      <c r="G33" s="176" t="s">
        <v>225</v>
      </c>
      <c r="H33" s="153" t="s">
        <v>11</v>
      </c>
      <c r="I33" s="153"/>
      <c r="J33" s="153"/>
      <c r="K33" s="153"/>
      <c r="L33" s="153" t="s">
        <v>10</v>
      </c>
      <c r="M33" s="154"/>
      <c r="N33" s="185" t="s">
        <v>12</v>
      </c>
      <c r="O33" s="153" t="s">
        <v>48</v>
      </c>
      <c r="P33" s="153"/>
      <c r="Q33" s="153"/>
      <c r="R33" s="153"/>
      <c r="S33" s="153" t="s">
        <v>271</v>
      </c>
      <c r="T33" s="153"/>
      <c r="U33" s="153"/>
      <c r="V33" s="153"/>
      <c r="W33" s="176" t="s">
        <v>225</v>
      </c>
      <c r="X33" s="153" t="s">
        <v>11</v>
      </c>
      <c r="Y33" s="153"/>
      <c r="Z33" s="153"/>
      <c r="AA33" s="153" t="s">
        <v>10</v>
      </c>
      <c r="AB33" s="154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29"/>
      <c r="AI33" s="29"/>
      <c r="AJ33" s="29"/>
      <c r="AK33" s="29" t="s">
        <v>35</v>
      </c>
    </row>
    <row r="34" spans="1:37" s="51" customFormat="1" ht="18" x14ac:dyDescent="0.2">
      <c r="A34" s="18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42" t="s">
        <v>228</v>
      </c>
      <c r="M34" s="43" t="s">
        <v>227</v>
      </c>
      <c r="N34" s="18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0</v>
      </c>
      <c r="AF34" s="29" t="s">
        <v>240</v>
      </c>
      <c r="AG34" s="29">
        <f>MAX(0,$AG$32-M35)</f>
        <v>10</v>
      </c>
      <c r="AH34" s="29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/>
      <c r="C35" s="126"/>
      <c r="D35" s="126"/>
      <c r="E35" s="126"/>
      <c r="F35" s="126"/>
      <c r="G35" s="47"/>
      <c r="H35" s="126"/>
      <c r="I35" s="126"/>
      <c r="J35" s="126"/>
      <c r="K35" s="126"/>
      <c r="L35" s="47"/>
      <c r="M35" s="55"/>
      <c r="N35" s="60">
        <v>1</v>
      </c>
      <c r="O35" s="193"/>
      <c r="P35" s="194"/>
      <c r="Q35" s="194"/>
      <c r="R35" s="195"/>
      <c r="S35" s="132"/>
      <c r="T35" s="133"/>
      <c r="U35" s="133"/>
      <c r="V35" s="134"/>
      <c r="W35" s="47"/>
      <c r="X35" s="126"/>
      <c r="Y35" s="126"/>
      <c r="Z35" s="126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29">
        <f>MAX(0,$AG$32-SUM($M$35:M36))</f>
        <v>10</v>
      </c>
      <c r="AH35" s="29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/>
      <c r="C36" s="126"/>
      <c r="D36" s="126"/>
      <c r="E36" s="126"/>
      <c r="F36" s="126"/>
      <c r="G36" s="47"/>
      <c r="H36" s="237"/>
      <c r="I36" s="237"/>
      <c r="J36" s="237"/>
      <c r="K36" s="237"/>
      <c r="L36" s="47"/>
      <c r="M36" s="55"/>
      <c r="N36" s="60">
        <v>2</v>
      </c>
      <c r="O36" s="237"/>
      <c r="P36" s="237"/>
      <c r="Q36" s="237"/>
      <c r="R36" s="237"/>
      <c r="S36" s="132"/>
      <c r="T36" s="133"/>
      <c r="U36" s="133"/>
      <c r="V36" s="134"/>
      <c r="W36" s="47"/>
      <c r="X36" s="126"/>
      <c r="Y36" s="126"/>
      <c r="Z36" s="126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29">
        <f>MAX(0,$AG$32-SUM($M$35:M37))</f>
        <v>10</v>
      </c>
      <c r="AH36" s="29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126"/>
      <c r="D37" s="126"/>
      <c r="E37" s="126"/>
      <c r="F37" s="126"/>
      <c r="G37" s="47"/>
      <c r="H37" s="237"/>
      <c r="I37" s="237"/>
      <c r="J37" s="237"/>
      <c r="K37" s="237"/>
      <c r="L37" s="47"/>
      <c r="M37" s="55"/>
      <c r="N37" s="60">
        <v>3</v>
      </c>
      <c r="O37" s="237"/>
      <c r="P37" s="237"/>
      <c r="Q37" s="237"/>
      <c r="R37" s="237"/>
      <c r="S37" s="132"/>
      <c r="T37" s="133"/>
      <c r="U37" s="133"/>
      <c r="V37" s="134"/>
      <c r="W37" s="47"/>
      <c r="X37" s="126"/>
      <c r="Y37" s="126"/>
      <c r="Z37" s="126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29">
        <f>MAX(0,$AG$32-SUM($M$35:M38))</f>
        <v>10</v>
      </c>
      <c r="AH37" s="29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126"/>
      <c r="D38" s="126"/>
      <c r="E38" s="126"/>
      <c r="F38" s="126"/>
      <c r="G38" s="47"/>
      <c r="H38" s="237"/>
      <c r="I38" s="237"/>
      <c r="J38" s="237"/>
      <c r="K38" s="237"/>
      <c r="L38" s="47"/>
      <c r="M38" s="55"/>
      <c r="N38" s="60">
        <v>4</v>
      </c>
      <c r="O38" s="237"/>
      <c r="P38" s="237"/>
      <c r="Q38" s="237"/>
      <c r="R38" s="237"/>
      <c r="S38" s="132"/>
      <c r="T38" s="133"/>
      <c r="U38" s="133"/>
      <c r="V38" s="134"/>
      <c r="W38" s="47"/>
      <c r="X38" s="126"/>
      <c r="Y38" s="126"/>
      <c r="Z38" s="126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29">
        <f>MAX(0,$AG$32-SUM($M$35:M39))</f>
        <v>10</v>
      </c>
      <c r="AH38" s="29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126"/>
      <c r="D39" s="126"/>
      <c r="E39" s="126"/>
      <c r="F39" s="126"/>
      <c r="G39" s="47"/>
      <c r="H39" s="237"/>
      <c r="I39" s="237"/>
      <c r="J39" s="237"/>
      <c r="K39" s="237"/>
      <c r="L39" s="47"/>
      <c r="M39" s="55"/>
      <c r="N39" s="60">
        <v>5</v>
      </c>
      <c r="O39" s="237"/>
      <c r="P39" s="237"/>
      <c r="Q39" s="237"/>
      <c r="R39" s="237"/>
      <c r="S39" s="132"/>
      <c r="T39" s="133"/>
      <c r="U39" s="133"/>
      <c r="V39" s="134"/>
      <c r="W39" s="47"/>
      <c r="X39" s="126"/>
      <c r="Y39" s="126"/>
      <c r="Z39" s="126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29">
        <f>MAX(0,$AG$32-SUM($M$35:M40))</f>
        <v>10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126"/>
      <c r="D40" s="126"/>
      <c r="E40" s="126"/>
      <c r="F40" s="126"/>
      <c r="G40" s="49"/>
      <c r="H40" s="237"/>
      <c r="I40" s="237"/>
      <c r="J40" s="237"/>
      <c r="K40" s="237"/>
      <c r="L40" s="48"/>
      <c r="M40" s="74"/>
      <c r="N40" s="60">
        <v>6</v>
      </c>
      <c r="O40" s="237"/>
      <c r="P40" s="237"/>
      <c r="Q40" s="237"/>
      <c r="R40" s="237"/>
      <c r="S40" s="132"/>
      <c r="T40" s="133"/>
      <c r="U40" s="133"/>
      <c r="V40" s="134"/>
      <c r="W40" s="49"/>
      <c r="X40" s="126"/>
      <c r="Y40" s="126"/>
      <c r="Z40" s="126"/>
      <c r="AA40" s="48"/>
      <c r="AB40" s="74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29">
        <f>MAX(0,$AG$32-SUM($M$35:M41))</f>
        <v>10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126"/>
      <c r="D41" s="126"/>
      <c r="E41" s="126"/>
      <c r="F41" s="126"/>
      <c r="G41" s="49"/>
      <c r="H41" s="237"/>
      <c r="I41" s="237"/>
      <c r="J41" s="237"/>
      <c r="K41" s="237"/>
      <c r="L41" s="48"/>
      <c r="M41" s="55"/>
      <c r="N41" s="60">
        <v>7</v>
      </c>
      <c r="O41" s="237"/>
      <c r="P41" s="237"/>
      <c r="Q41" s="237"/>
      <c r="R41" s="237"/>
      <c r="S41" s="132"/>
      <c r="T41" s="133"/>
      <c r="U41" s="133"/>
      <c r="V41" s="134"/>
      <c r="W41" s="49"/>
      <c r="X41" s="126"/>
      <c r="Y41" s="126"/>
      <c r="Z41" s="126"/>
      <c r="AA41" s="48"/>
      <c r="AB41" s="74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29">
        <f>MAX(0,$AG$32-SUM($M$35:M42))</f>
        <v>10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126"/>
      <c r="D42" s="126"/>
      <c r="E42" s="126"/>
      <c r="F42" s="126"/>
      <c r="G42" s="49"/>
      <c r="H42" s="237"/>
      <c r="I42" s="237"/>
      <c r="J42" s="237"/>
      <c r="K42" s="237"/>
      <c r="L42" s="48"/>
      <c r="M42" s="55"/>
      <c r="N42" s="60">
        <v>8</v>
      </c>
      <c r="O42" s="237"/>
      <c r="P42" s="237"/>
      <c r="Q42" s="237"/>
      <c r="R42" s="237"/>
      <c r="S42" s="132"/>
      <c r="T42" s="133"/>
      <c r="U42" s="133"/>
      <c r="V42" s="134"/>
      <c r="W42" s="49"/>
      <c r="X42" s="126"/>
      <c r="Y42" s="126"/>
      <c r="Z42" s="126"/>
      <c r="AA42" s="48"/>
      <c r="AB42" s="74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29">
        <f>MAX(0,$AG$32-SUM($M$35:M43))</f>
        <v>10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126"/>
      <c r="D43" s="126"/>
      <c r="E43" s="126"/>
      <c r="F43" s="126"/>
      <c r="G43" s="49"/>
      <c r="H43" s="237"/>
      <c r="I43" s="237"/>
      <c r="J43" s="237"/>
      <c r="K43" s="237"/>
      <c r="L43" s="48"/>
      <c r="M43" s="55"/>
      <c r="N43" s="127" t="s">
        <v>49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52">
        <f>SUM(AA35:AA42)</f>
        <v>0</v>
      </c>
      <c r="AB43" s="53">
        <f>SUM(AB35:AB42)</f>
        <v>0</v>
      </c>
      <c r="AD43" s="29" t="s">
        <v>77</v>
      </c>
      <c r="AE43" s="29">
        <f>IF((SUMIF($B$35:$B$49,B103,$M$35:$M$49))&lt;(AE32-SUM(AE33:AE42)),SUMIF($B$35:$B$49,B103,$M$35:$M$49),(AE32-SUM(AE33:AE42)))</f>
        <v>0</v>
      </c>
      <c r="AF43" s="29" t="s">
        <v>249</v>
      </c>
      <c r="AG43" s="29">
        <f>MAX(0,$AG$32-SUM($M$35:M44))</f>
        <v>10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126"/>
      <c r="D44" s="126"/>
      <c r="E44" s="126"/>
      <c r="F44" s="126"/>
      <c r="G44" s="49"/>
      <c r="H44" s="237"/>
      <c r="I44" s="237"/>
      <c r="J44" s="237"/>
      <c r="K44" s="237"/>
      <c r="L44" s="48"/>
      <c r="M44" s="74"/>
      <c r="N44" s="129" t="s">
        <v>191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D44" s="29" t="s">
        <v>78</v>
      </c>
      <c r="AF44" s="29" t="s">
        <v>250</v>
      </c>
      <c r="AG44" s="29">
        <f>MAX(0,$AG$32-SUM($M$35:M45))</f>
        <v>10</v>
      </c>
    </row>
    <row r="45" spans="1:37" ht="20.25" customHeight="1" x14ac:dyDescent="0.25">
      <c r="A45" s="60">
        <v>11</v>
      </c>
      <c r="B45" s="46"/>
      <c r="C45" s="126"/>
      <c r="D45" s="126"/>
      <c r="E45" s="126"/>
      <c r="F45" s="126"/>
      <c r="G45" s="49"/>
      <c r="H45" s="237"/>
      <c r="I45" s="237"/>
      <c r="J45" s="237"/>
      <c r="K45" s="237"/>
      <c r="L45" s="48"/>
      <c r="M45" s="55"/>
      <c r="N45" s="60">
        <v>1</v>
      </c>
      <c r="O45" s="237"/>
      <c r="P45" s="237"/>
      <c r="Q45" s="237"/>
      <c r="R45" s="237"/>
      <c r="S45" s="132"/>
      <c r="T45" s="133"/>
      <c r="U45" s="133"/>
      <c r="V45" s="134"/>
      <c r="W45" s="49"/>
      <c r="X45" s="126"/>
      <c r="Y45" s="126"/>
      <c r="Z45" s="126"/>
      <c r="AA45" s="48"/>
      <c r="AB45" s="74"/>
      <c r="AD45" s="29" t="s">
        <v>79</v>
      </c>
      <c r="AF45" s="29" t="s">
        <v>251</v>
      </c>
      <c r="AG45" s="29">
        <f>MAX(0,$AG$32-SUM($M$35:M46))</f>
        <v>10</v>
      </c>
    </row>
    <row r="46" spans="1:37" ht="20.25" customHeight="1" x14ac:dyDescent="0.25">
      <c r="A46" s="60">
        <v>12</v>
      </c>
      <c r="B46" s="46"/>
      <c r="C46" s="126"/>
      <c r="D46" s="126"/>
      <c r="E46" s="126"/>
      <c r="F46" s="126"/>
      <c r="G46" s="49"/>
      <c r="H46" s="237"/>
      <c r="I46" s="237"/>
      <c r="J46" s="237"/>
      <c r="K46" s="237"/>
      <c r="L46" s="48"/>
      <c r="M46" s="55"/>
      <c r="N46" s="60">
        <v>2</v>
      </c>
      <c r="O46" s="237"/>
      <c r="P46" s="237"/>
      <c r="Q46" s="237"/>
      <c r="R46" s="237"/>
      <c r="S46" s="132"/>
      <c r="T46" s="133"/>
      <c r="U46" s="133"/>
      <c r="V46" s="134"/>
      <c r="W46" s="49"/>
      <c r="X46" s="126"/>
      <c r="Y46" s="126"/>
      <c r="Z46" s="126"/>
      <c r="AA46" s="48"/>
      <c r="AB46" s="74"/>
      <c r="AD46" s="29" t="s">
        <v>80</v>
      </c>
      <c r="AF46" s="29" t="s">
        <v>252</v>
      </c>
      <c r="AG46" s="29">
        <f>MAX(0,$AG$32-SUM($M$35:M47))</f>
        <v>10</v>
      </c>
    </row>
    <row r="47" spans="1:37" ht="20.25" customHeight="1" x14ac:dyDescent="0.25">
      <c r="A47" s="60">
        <v>13</v>
      </c>
      <c r="B47" s="46"/>
      <c r="C47" s="126"/>
      <c r="D47" s="126"/>
      <c r="E47" s="126"/>
      <c r="F47" s="126"/>
      <c r="G47" s="49"/>
      <c r="H47" s="237"/>
      <c r="I47" s="237"/>
      <c r="J47" s="237"/>
      <c r="K47" s="237"/>
      <c r="L47" s="48"/>
      <c r="M47" s="74"/>
      <c r="N47" s="60">
        <v>3</v>
      </c>
      <c r="O47" s="237"/>
      <c r="P47" s="237"/>
      <c r="Q47" s="237"/>
      <c r="R47" s="237"/>
      <c r="S47" s="132"/>
      <c r="T47" s="133"/>
      <c r="U47" s="133"/>
      <c r="V47" s="134"/>
      <c r="W47" s="49"/>
      <c r="X47" s="126"/>
      <c r="Y47" s="126"/>
      <c r="Z47" s="126"/>
      <c r="AA47" s="48"/>
      <c r="AB47" s="74"/>
      <c r="AD47" s="29" t="s">
        <v>81</v>
      </c>
      <c r="AF47" s="29" t="s">
        <v>253</v>
      </c>
      <c r="AG47" s="29">
        <f>MAX(0,$AG$32-SUM($M$35:M48))</f>
        <v>10</v>
      </c>
    </row>
    <row r="48" spans="1:37" ht="20.25" customHeight="1" x14ac:dyDescent="0.25">
      <c r="A48" s="60">
        <v>14</v>
      </c>
      <c r="B48" s="46"/>
      <c r="C48" s="126"/>
      <c r="D48" s="126"/>
      <c r="E48" s="126"/>
      <c r="F48" s="126"/>
      <c r="G48" s="49"/>
      <c r="H48" s="237"/>
      <c r="I48" s="237"/>
      <c r="J48" s="237"/>
      <c r="K48" s="237"/>
      <c r="L48" s="48"/>
      <c r="M48" s="74"/>
      <c r="N48" s="60">
        <v>4</v>
      </c>
      <c r="O48" s="237"/>
      <c r="P48" s="237"/>
      <c r="Q48" s="237"/>
      <c r="R48" s="237"/>
      <c r="S48" s="132"/>
      <c r="T48" s="133"/>
      <c r="U48" s="133"/>
      <c r="V48" s="134"/>
      <c r="W48" s="49"/>
      <c r="X48" s="126"/>
      <c r="Y48" s="126"/>
      <c r="Z48" s="126"/>
      <c r="AA48" s="48"/>
      <c r="AB48" s="74"/>
      <c r="AD48" s="29" t="s">
        <v>82</v>
      </c>
      <c r="AF48" s="29" t="s">
        <v>254</v>
      </c>
      <c r="AG48" s="29">
        <f>MAX(0,$AG$32-SUM($M$35:M49))</f>
        <v>10</v>
      </c>
    </row>
    <row r="49" spans="1:37" ht="20.25" customHeight="1" x14ac:dyDescent="0.25">
      <c r="A49" s="60">
        <v>15</v>
      </c>
      <c r="B49" s="46"/>
      <c r="C49" s="126"/>
      <c r="D49" s="126"/>
      <c r="E49" s="126"/>
      <c r="F49" s="126"/>
      <c r="G49" s="49"/>
      <c r="H49" s="237"/>
      <c r="I49" s="237"/>
      <c r="J49" s="237"/>
      <c r="K49" s="237"/>
      <c r="L49" s="48"/>
      <c r="M49" s="74"/>
      <c r="N49" s="60">
        <v>5</v>
      </c>
      <c r="O49" s="237"/>
      <c r="P49" s="237"/>
      <c r="Q49" s="237"/>
      <c r="R49" s="237"/>
      <c r="S49" s="132"/>
      <c r="T49" s="133"/>
      <c r="U49" s="133"/>
      <c r="V49" s="134"/>
      <c r="W49" s="49"/>
      <c r="X49" s="126"/>
      <c r="Y49" s="126"/>
      <c r="Z49" s="126"/>
      <c r="AA49" s="48"/>
      <c r="AB49" s="74"/>
    </row>
    <row r="50" spans="1:37" s="39" customFormat="1" ht="26.25" customHeight="1" thickBot="1" x14ac:dyDescent="0.3">
      <c r="A50" s="127" t="s">
        <v>49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24">
        <f>SUM(L35:L49)</f>
        <v>0</v>
      </c>
      <c r="M50" s="25">
        <f>SUM(M35:M49)</f>
        <v>0</v>
      </c>
      <c r="N50" s="127" t="s">
        <v>49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24">
        <f>SUM(AA45:AA49)</f>
        <v>0</v>
      </c>
      <c r="AB50" s="25">
        <f>SUM(AB45:AB49)</f>
        <v>0</v>
      </c>
    </row>
    <row r="51" spans="1:37" ht="10.5" customHeight="1" thickBot="1" x14ac:dyDescent="0.3">
      <c r="A51" s="33"/>
      <c r="B51" s="161"/>
      <c r="C51" s="161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82" t="s">
        <v>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</row>
    <row r="53" spans="1:37" ht="22.5" customHeight="1" x14ac:dyDescent="0.2">
      <c r="A53" s="129" t="s">
        <v>62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29" t="s">
        <v>60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129" t="s">
        <v>190</v>
      </c>
      <c r="Z53" s="130"/>
      <c r="AA53" s="130"/>
      <c r="AB53" s="131"/>
    </row>
    <row r="54" spans="1:37" ht="19.5" customHeight="1" x14ac:dyDescent="0.2">
      <c r="A54" s="200"/>
      <c r="B54" s="202"/>
      <c r="C54" s="153" t="s">
        <v>52</v>
      </c>
      <c r="D54" s="153"/>
      <c r="E54" s="153"/>
      <c r="F54" s="153"/>
      <c r="G54" s="153" t="s">
        <v>53</v>
      </c>
      <c r="H54" s="153"/>
      <c r="I54" s="153"/>
      <c r="J54" s="153"/>
      <c r="K54" s="153" t="s">
        <v>5</v>
      </c>
      <c r="L54" s="153"/>
      <c r="M54" s="154"/>
      <c r="N54" s="200"/>
      <c r="O54" s="201"/>
      <c r="P54" s="201"/>
      <c r="Q54" s="202"/>
      <c r="R54" s="95" t="s">
        <v>52</v>
      </c>
      <c r="S54" s="96"/>
      <c r="T54" s="97"/>
      <c r="U54" s="95" t="s">
        <v>53</v>
      </c>
      <c r="V54" s="97"/>
      <c r="W54" s="153" t="s">
        <v>5</v>
      </c>
      <c r="X54" s="154"/>
      <c r="Y54" s="213" t="s">
        <v>219</v>
      </c>
      <c r="Z54" s="214"/>
      <c r="AA54" s="166" t="s">
        <v>239</v>
      </c>
      <c r="AB54" s="217"/>
    </row>
    <row r="55" spans="1:37" ht="19.5" customHeight="1" x14ac:dyDescent="0.2">
      <c r="A55" s="203"/>
      <c r="B55" s="205"/>
      <c r="C55" s="153" t="s">
        <v>228</v>
      </c>
      <c r="D55" s="153"/>
      <c r="E55" s="153" t="s">
        <v>227</v>
      </c>
      <c r="F55" s="153"/>
      <c r="G55" s="153" t="s">
        <v>228</v>
      </c>
      <c r="H55" s="153"/>
      <c r="I55" s="153" t="s">
        <v>227</v>
      </c>
      <c r="J55" s="153"/>
      <c r="K55" s="42" t="s">
        <v>228</v>
      </c>
      <c r="L55" s="153" t="s">
        <v>227</v>
      </c>
      <c r="M55" s="154"/>
      <c r="N55" s="203"/>
      <c r="O55" s="204"/>
      <c r="P55" s="204"/>
      <c r="Q55" s="205"/>
      <c r="R55" s="153" t="s">
        <v>228</v>
      </c>
      <c r="S55" s="153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215"/>
      <c r="Z55" s="216"/>
      <c r="AA55" s="198"/>
      <c r="AB55" s="218"/>
    </row>
    <row r="56" spans="1:37" s="39" customFormat="1" ht="19.5" customHeight="1" x14ac:dyDescent="0.25">
      <c r="A56" s="151" t="s">
        <v>50</v>
      </c>
      <c r="B56" s="152"/>
      <c r="C56" s="189">
        <f>L29</f>
        <v>0</v>
      </c>
      <c r="D56" s="189"/>
      <c r="E56" s="189">
        <f>M29</f>
        <v>0</v>
      </c>
      <c r="F56" s="189"/>
      <c r="G56" s="189">
        <f>AA29</f>
        <v>0</v>
      </c>
      <c r="H56" s="189"/>
      <c r="I56" s="89">
        <f>AB29</f>
        <v>0</v>
      </c>
      <c r="J56" s="91"/>
      <c r="K56" s="47">
        <f>SUM(C56+G56)</f>
        <v>0</v>
      </c>
      <c r="L56" s="189">
        <f>I56+E56</f>
        <v>0</v>
      </c>
      <c r="M56" s="190"/>
      <c r="N56" s="151" t="s">
        <v>50</v>
      </c>
      <c r="O56" s="152"/>
      <c r="P56" s="152"/>
      <c r="Q56" s="152"/>
      <c r="R56" s="189">
        <f>L50</f>
        <v>0</v>
      </c>
      <c r="S56" s="189"/>
      <c r="T56" s="47">
        <f>M50</f>
        <v>0</v>
      </c>
      <c r="U56" s="47">
        <f>AA43</f>
        <v>0</v>
      </c>
      <c r="V56" s="47">
        <f>AB43</f>
        <v>0</v>
      </c>
      <c r="W56" s="47">
        <f>SUM(R56+U56)</f>
        <v>0</v>
      </c>
      <c r="X56" s="55">
        <f>T56+V56</f>
        <v>0</v>
      </c>
      <c r="Y56" s="146">
        <f>AA50+AB50</f>
        <v>0</v>
      </c>
      <c r="Z56" s="144"/>
      <c r="AA56" s="144"/>
      <c r="AB56" s="145"/>
      <c r="AI56" s="39" t="s">
        <v>194</v>
      </c>
      <c r="AJ56" s="39" t="s">
        <v>195</v>
      </c>
    </row>
    <row r="57" spans="1:37" s="39" customFormat="1" ht="19.5" customHeight="1" x14ac:dyDescent="0.25">
      <c r="A57" s="151" t="s">
        <v>54</v>
      </c>
      <c r="B57" s="152"/>
      <c r="C57" s="189">
        <f>IF(C56+E56&lt;=C8,C56+E56,C8)</f>
        <v>0</v>
      </c>
      <c r="D57" s="189"/>
      <c r="E57" s="189"/>
      <c r="F57" s="189"/>
      <c r="G57" s="189">
        <f>MIN(G56+I56,IF(C8-C57-R57&lt;=C8,C8-C57-R57,0))</f>
        <v>0</v>
      </c>
      <c r="H57" s="189"/>
      <c r="I57" s="189"/>
      <c r="J57" s="189"/>
      <c r="K57" s="189">
        <f>SUM(C57:J57)</f>
        <v>0</v>
      </c>
      <c r="L57" s="189"/>
      <c r="M57" s="190"/>
      <c r="N57" s="151" t="s">
        <v>54</v>
      </c>
      <c r="O57" s="152"/>
      <c r="P57" s="152"/>
      <c r="Q57" s="152"/>
      <c r="R57" s="189">
        <f>MIN(R56+T56,IF($C$8-C57&lt;=C8,C8-C57,0))</f>
        <v>0</v>
      </c>
      <c r="S57" s="189"/>
      <c r="T57" s="189"/>
      <c r="U57" s="189">
        <f>MIN(V56+U56,IF(C8-C57-R57-G57&lt;=C8,C8-C57-R57-G57,0))</f>
        <v>0</v>
      </c>
      <c r="V57" s="189"/>
      <c r="W57" s="189">
        <f>SUM(R57:U57)</f>
        <v>0</v>
      </c>
      <c r="X57" s="190"/>
      <c r="Y57" s="146">
        <f>MIN(Y56,IF(C8-C57-R57-G57-U57&lt;=C8,C8-C57-R57-G57-U57,0))</f>
        <v>0</v>
      </c>
      <c r="Z57" s="144"/>
      <c r="AA57" s="144"/>
      <c r="AB57" s="145"/>
      <c r="AD57" s="39" t="s">
        <v>193</v>
      </c>
      <c r="AE57" s="39">
        <f>C8</f>
        <v>12</v>
      </c>
    </row>
    <row r="58" spans="1:37" s="39" customFormat="1" ht="21" customHeight="1" x14ac:dyDescent="0.25">
      <c r="A58" s="151" t="s">
        <v>51</v>
      </c>
      <c r="B58" s="152"/>
      <c r="C58" s="189">
        <f>MIN(10,(IF(C56+E56-(IF(M29&gt;10,10,M29))-C57&lt;=10,(L29+IF(M29&gt;10,10,M29)-C57),10)))</f>
        <v>0</v>
      </c>
      <c r="D58" s="189"/>
      <c r="E58" s="189"/>
      <c r="F58" s="189"/>
      <c r="G58" s="189">
        <f>MIN(10-C58-R58,(MAX(0,(G56+I56-G57-(IF(E74&gt;=10,AB29,IF(AB29&gt;=10-E74,AB29-(10-E74),0)))))))</f>
        <v>0</v>
      </c>
      <c r="H58" s="189"/>
      <c r="I58" s="189"/>
      <c r="J58" s="189"/>
      <c r="K58" s="189">
        <f>SUM(C58:J58)</f>
        <v>0</v>
      </c>
      <c r="L58" s="189"/>
      <c r="M58" s="190"/>
      <c r="N58" s="151" t="s">
        <v>51</v>
      </c>
      <c r="O58" s="152"/>
      <c r="P58" s="152"/>
      <c r="Q58" s="152"/>
      <c r="R58" s="189">
        <f>MIN(10-C58,(IF(R56+T56-R57-(IF(M29&gt;=10,M50,IF(M29+M50&lt;10,0,M29+M50-10)))&gt;10,10-C58,(R56+T56-R57-(IF(M29&gt;=10,M50,(IF(M29+M50&lt;10,0,M29+M50-10))))))))</f>
        <v>0</v>
      </c>
      <c r="S58" s="189"/>
      <c r="T58" s="189"/>
      <c r="U58" s="189">
        <f ca="1">MIN(10-C58-R58-G58,(MAX(0,(V56+U56-U57-(IF(E74+P64&gt;=10,AB43,IF(AB43&gt;=(10-E74),AB43-(10-E74-P64),0)))))))</f>
        <v>0</v>
      </c>
      <c r="V58" s="189"/>
      <c r="W58" s="189">
        <f ca="1">R58+U58</f>
        <v>0</v>
      </c>
      <c r="X58" s="190"/>
      <c r="Y58" s="146">
        <f ca="1">MAX(0,MIN(10-K58-W58,(MAX(0,(Y56-Y57-(IF(M29+M50+AB29+AB43&gt;=10,AB50,IF(AB50&gt;10-M29-M50-AB29-AB43,AB50-(10-M29-M50-AB29-AB43),0))))))))</f>
        <v>0</v>
      </c>
      <c r="Z58" s="144"/>
      <c r="AA58" s="144"/>
      <c r="AB58" s="145"/>
      <c r="AD58" s="39" t="s">
        <v>67</v>
      </c>
      <c r="AE58" s="39">
        <f>C57</f>
        <v>0</v>
      </c>
      <c r="AI58" s="39">
        <f>AE57-C57-R57</f>
        <v>12</v>
      </c>
      <c r="AJ58" s="51">
        <f>AE57-C57-G57-R57-U57</f>
        <v>12</v>
      </c>
      <c r="AK58" s="39" t="s">
        <v>196</v>
      </c>
    </row>
    <row r="59" spans="1:37" ht="9.75" customHeight="1" thickBot="1" x14ac:dyDescent="0.3">
      <c r="A59" s="56"/>
      <c r="B59" s="212"/>
      <c r="C59" s="212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82" t="s">
        <v>57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  <c r="AD60" s="39" t="s">
        <v>65</v>
      </c>
      <c r="AE60" s="39">
        <f>IF(SUMIF($B$35:$B$49,B65,L35:L49)+AE34&lt;(AE57-AE58),SUMIF($B$35:$B$49,B65,L35:L49)+AE34,(AE57-AE58))</f>
        <v>0</v>
      </c>
      <c r="AI60" s="39">
        <f>IF(U57&gt;0,MIN(10,C8-C57-R57-G57),0)</f>
        <v>0</v>
      </c>
      <c r="AJ60" s="51">
        <f ca="1">MAX(0,MIN(AJ58,AJ58-SUMIF(O45:R49,T64,AA45:AA49)))</f>
        <v>12</v>
      </c>
      <c r="AK60" s="39" t="s">
        <v>198</v>
      </c>
    </row>
    <row r="61" spans="1:37" s="39" customFormat="1" ht="21.75" customHeight="1" x14ac:dyDescent="0.2">
      <c r="A61" s="129" t="s">
        <v>3</v>
      </c>
      <c r="B61" s="130"/>
      <c r="C61" s="130"/>
      <c r="D61" s="130"/>
      <c r="E61" s="130"/>
      <c r="F61" s="130"/>
      <c r="G61" s="131"/>
      <c r="H61" s="129" t="s">
        <v>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29" t="s">
        <v>190</v>
      </c>
      <c r="T61" s="206"/>
      <c r="U61" s="206"/>
      <c r="V61" s="130"/>
      <c r="W61" s="130"/>
      <c r="X61" s="130"/>
      <c r="Y61" s="130"/>
      <c r="Z61" s="130"/>
      <c r="AA61" s="130"/>
      <c r="AB61" s="131"/>
      <c r="AD61" s="39" t="s">
        <v>66</v>
      </c>
      <c r="AE61" s="39">
        <f>IF(SUMIF($B$35:$B$49,B66,L35:L49)+AE36&lt;(AE57-AE58-AE60),SUMIF($B$35:$B$49,B66,L35:L49)+AE36,(AE57-AE58-AE60))</f>
        <v>0</v>
      </c>
      <c r="AI61" s="39">
        <f ca="1">AI60-MIN(AI60,(SUMIF($O$35:R42,I65,$AA$35:AA42)+AI35))</f>
        <v>0</v>
      </c>
      <c r="AJ61" s="27">
        <f ca="1">MAX(0,MIN(AJ60,AJ60-SUMIF(O46:R50,V65,AA46:AA50)))</f>
        <v>12</v>
      </c>
      <c r="AK61" s="39" t="s">
        <v>199</v>
      </c>
    </row>
    <row r="62" spans="1:37" ht="21" customHeight="1" x14ac:dyDescent="0.2">
      <c r="A62" s="170" t="s">
        <v>12</v>
      </c>
      <c r="B62" s="196" t="s">
        <v>48</v>
      </c>
      <c r="C62" s="197"/>
      <c r="D62" s="176" t="s">
        <v>256</v>
      </c>
      <c r="E62" s="176"/>
      <c r="F62" s="166" t="s">
        <v>58</v>
      </c>
      <c r="G62" s="167"/>
      <c r="H62" s="170" t="s">
        <v>12</v>
      </c>
      <c r="I62" s="196" t="s">
        <v>48</v>
      </c>
      <c r="J62" s="197"/>
      <c r="K62" s="197"/>
      <c r="L62" s="197"/>
      <c r="M62" s="197"/>
      <c r="N62" s="197"/>
      <c r="O62" s="176" t="s">
        <v>256</v>
      </c>
      <c r="P62" s="176"/>
      <c r="Q62" s="176" t="s">
        <v>58</v>
      </c>
      <c r="R62" s="154"/>
      <c r="S62" s="185" t="s">
        <v>12</v>
      </c>
      <c r="T62" s="196" t="s">
        <v>48</v>
      </c>
      <c r="U62" s="197"/>
      <c r="V62" s="197"/>
      <c r="W62" s="197"/>
      <c r="X62" s="214"/>
      <c r="Y62" s="176" t="s">
        <v>226</v>
      </c>
      <c r="Z62" s="176" t="s">
        <v>58</v>
      </c>
      <c r="AA62" s="153"/>
      <c r="AB62" s="154"/>
      <c r="AD62" s="29" t="s">
        <v>64</v>
      </c>
      <c r="AE62" s="29">
        <f>IF(SUMIF($B$35:$B$49,B67,L35:L49)+AE37&lt;(AE57-AE58-AE60-AE61),SUMIF($B$35:$B$49,B67,L35:L49)+AE37,(AE57-AE58-AE60-AE61))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12</v>
      </c>
      <c r="AK62" s="39" t="s">
        <v>200</v>
      </c>
    </row>
    <row r="63" spans="1:37" ht="19.5" customHeight="1" x14ac:dyDescent="0.2">
      <c r="A63" s="171"/>
      <c r="B63" s="198"/>
      <c r="C63" s="199"/>
      <c r="D63" s="61" t="s">
        <v>228</v>
      </c>
      <c r="E63" s="61" t="s">
        <v>227</v>
      </c>
      <c r="F63" s="168"/>
      <c r="G63" s="169"/>
      <c r="H63" s="171"/>
      <c r="I63" s="198"/>
      <c r="J63" s="199"/>
      <c r="K63" s="199"/>
      <c r="L63" s="199"/>
      <c r="M63" s="199"/>
      <c r="N63" s="199"/>
      <c r="O63" s="61" t="s">
        <v>228</v>
      </c>
      <c r="P63" s="61" t="s">
        <v>227</v>
      </c>
      <c r="Q63" s="153"/>
      <c r="R63" s="154"/>
      <c r="S63" s="186"/>
      <c r="T63" s="198"/>
      <c r="U63" s="199"/>
      <c r="V63" s="199"/>
      <c r="W63" s="199"/>
      <c r="X63" s="216"/>
      <c r="Y63" s="153"/>
      <c r="Z63" s="153"/>
      <c r="AA63" s="153"/>
      <c r="AB63" s="154"/>
      <c r="AD63" s="29" t="s">
        <v>83</v>
      </c>
      <c r="AE63" s="29">
        <f>IF(SUMIF($B$35:$B$49,B68,L35:L49)+AE38&lt;(AE57-AE58-AE60-AE61-AE62),SUMIF($B$35:$B$49,B68,L35:L49)+AE38,(AE57-AE58-AE60-AE61-AE62))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0.25" customHeight="1" x14ac:dyDescent="0.25">
      <c r="A64" s="60">
        <v>1</v>
      </c>
      <c r="B64" s="207"/>
      <c r="C64" s="209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207"/>
      <c r="J64" s="208"/>
      <c r="K64" s="208"/>
      <c r="L64" s="208"/>
      <c r="M64" s="208"/>
      <c r="N64" s="209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IF($F$74&gt;=10,0,MAX(0,MIN(10-$F$74,Q64-AI58)))</f>
        <v>0</v>
      </c>
      <c r="S64" s="60">
        <v>1</v>
      </c>
      <c r="T64" s="132"/>
      <c r="U64" s="133"/>
      <c r="V64" s="133"/>
      <c r="W64" s="133"/>
      <c r="X64" s="134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223">
        <f ca="1">IF($F$74+$Q$74&gt;=10,0,MAX(0,MIN(10-$F$74-$Q$74,Z64)))</f>
        <v>0</v>
      </c>
      <c r="AB64" s="239"/>
      <c r="AD64" s="29" t="s">
        <v>84</v>
      </c>
      <c r="AE64" s="29">
        <f>IF(SUMIF($B$35:$B$49,B69,L35:L49)+AE39&lt;AE57-SUM(AE58:AE63),SUMIF($B$35:$B$49,B69,L35:L49)+AE39,AE57-SUM(AE58:AE63))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0.25" customHeight="1" x14ac:dyDescent="0.25">
      <c r="A65" s="60">
        <v>2</v>
      </c>
      <c r="B65" s="132"/>
      <c r="C65" s="134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0</v>
      </c>
      <c r="F65" s="63">
        <f>D65+E65</f>
        <v>0</v>
      </c>
      <c r="G65" s="23">
        <f>IF(G64&gt;=10,0,IF(F65&gt;=AE60,MIN(10-G64,(F65-AE60)),MIN(10-G64,F65)))</f>
        <v>0</v>
      </c>
      <c r="H65" s="60">
        <v>2</v>
      </c>
      <c r="I65" s="132"/>
      <c r="J65" s="133"/>
      <c r="K65" s="133"/>
      <c r="L65" s="133"/>
      <c r="M65" s="133"/>
      <c r="N65" s="134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IF($F$74&gt;=10,0,MAX(0,MIN(10-$F$74-R64,Q65-AI60)))</f>
        <v>0</v>
      </c>
      <c r="S65" s="60">
        <v>2</v>
      </c>
      <c r="T65" s="219"/>
      <c r="U65" s="220"/>
      <c r="V65" s="220"/>
      <c r="W65" s="220"/>
      <c r="X65" s="221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223">
        <f ca="1">IF($F$74+$Q$74&gt;=10,0,MAX(0,MIN(10-$F$74-$Q$74-AA64,Z65)))</f>
        <v>0</v>
      </c>
      <c r="AB65" s="239"/>
      <c r="AD65" s="29" t="s">
        <v>85</v>
      </c>
      <c r="AE65" s="29">
        <f>IF(SUMIF($B$35:$B$49,B70,L35:L49)+AE40&lt;AE57-SUM(AE58:AE64),SUMIF($B$35:$B$49,B70,L35:L49)+AE40,AE57-SUM(AE58:AE64))</f>
        <v>0</v>
      </c>
      <c r="AJ65" s="66"/>
      <c r="AK65" s="51"/>
    </row>
    <row r="66" spans="1:37" ht="20.25" customHeight="1" x14ac:dyDescent="0.25">
      <c r="A66" s="60">
        <v>3</v>
      </c>
      <c r="B66" s="132"/>
      <c r="C66" s="134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IF(G64+G65&gt;=10,0,IF(F66&gt;=AE61,MIN((10-G64-G65),(F66-AE61)),MIN(10-G64-G65-F66)))</f>
        <v>0</v>
      </c>
      <c r="H66" s="60">
        <v>3</v>
      </c>
      <c r="I66" s="132"/>
      <c r="J66" s="133"/>
      <c r="K66" s="133"/>
      <c r="L66" s="133"/>
      <c r="M66" s="133"/>
      <c r="N66" s="134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IF($F$74&gt;=10,0,MAX(0,MIN(10-$F$74-SUM($R$64:R65),Q66-AI60)))</f>
        <v>0</v>
      </c>
      <c r="S66" s="60">
        <v>3</v>
      </c>
      <c r="T66" s="219"/>
      <c r="U66" s="220"/>
      <c r="V66" s="220"/>
      <c r="W66" s="220"/>
      <c r="X66" s="221"/>
      <c r="Y66" s="48">
        <f ca="1">SUMIF($O$45:$R$49,T66,$AA$45:$AA$49)+SUMIF($O$45:$R$49,T66,$AB$45:$AB$49)</f>
        <v>0</v>
      </c>
      <c r="Z66" s="63">
        <f t="shared" ca="1" si="1"/>
        <v>0</v>
      </c>
      <c r="AA66" s="223">
        <f ca="1">IF($F$74+$Q$74&gt;=10,0,MAX(0,MIN(10-$F$74-$Q$74-SUM($AA$64:AA65),Z66)))</f>
        <v>0</v>
      </c>
      <c r="AB66" s="239"/>
      <c r="AD66" s="29" t="s">
        <v>86</v>
      </c>
      <c r="AE66" s="29">
        <f>IF(SUMIF($B$35:$B$49,B71,L35:L49)+AE41&lt;AE57-SUM(AE58:AE65),SUMIF($B$35:$B$49,B71,L35:L49)+AE41,AE57-SUM(AE58:AE65))</f>
        <v>0</v>
      </c>
      <c r="AJ66" s="66"/>
      <c r="AK66" s="51"/>
    </row>
    <row r="67" spans="1:37" ht="20.25" customHeight="1" x14ac:dyDescent="0.25">
      <c r="A67" s="60">
        <v>4</v>
      </c>
      <c r="B67" s="132"/>
      <c r="C67" s="134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IF(G64+G65+G66&gt;=10,0,IF(F67&gt;=AE62,MIN(10-G64-G65-G66,(F67-AE62)),MIN(10-G64-G65-G66)-F67))</f>
        <v>0</v>
      </c>
      <c r="H67" s="60">
        <v>4</v>
      </c>
      <c r="I67" s="132"/>
      <c r="J67" s="133"/>
      <c r="K67" s="133"/>
      <c r="L67" s="133"/>
      <c r="M67" s="133"/>
      <c r="N67" s="134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IF($F$74&gt;=10,0,MAX(0,MIN(10-$F$74-SUM($R$64:R66),Q67-AI61)))</f>
        <v>0</v>
      </c>
      <c r="S67" s="60">
        <v>4</v>
      </c>
      <c r="T67" s="222"/>
      <c r="U67" s="223"/>
      <c r="V67" s="223"/>
      <c r="W67" s="223"/>
      <c r="X67" s="224"/>
      <c r="Y67" s="48">
        <f t="shared" ca="1" si="0"/>
        <v>0</v>
      </c>
      <c r="Z67" s="63">
        <f t="shared" ca="1" si="1"/>
        <v>0</v>
      </c>
      <c r="AA67" s="223">
        <f ca="1">IF($F$74+$Q$74&gt;=10,0,MAX(0,MIN(10-$F$74-$Q$74-SUM($AA$64:AA66),Z67)))</f>
        <v>0</v>
      </c>
      <c r="AB67" s="239"/>
      <c r="AD67" s="29" t="s">
        <v>87</v>
      </c>
      <c r="AE67" s="29">
        <f>IF(SUMIF($B$35:$B$49,B72,L35:L49)+AE42&lt;AE57-SUM(AE58:AE66),SUMIF($B$35:$B$49,B72,L35:L49)+AE42,AE57-SUM(AE58:AE66))</f>
        <v>0</v>
      </c>
      <c r="AJ67" s="66"/>
    </row>
    <row r="68" spans="1:37" ht="20.25" customHeight="1" x14ac:dyDescent="0.25">
      <c r="A68" s="60">
        <v>5</v>
      </c>
      <c r="B68" s="89"/>
      <c r="C68" s="91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IF(G64+G65+G66+G67&gt;=10,0,IF(F68&gt;=AE63,(F68-AE63),F68))</f>
        <v>0</v>
      </c>
      <c r="H68" s="60">
        <v>5</v>
      </c>
      <c r="I68" s="132"/>
      <c r="J68" s="133"/>
      <c r="K68" s="133"/>
      <c r="L68" s="133"/>
      <c r="M68" s="133"/>
      <c r="N68" s="134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IF($F$74&gt;=10,0,MAX(0,MIN(10-$F$74-SUM($R$64:R67),Q68-AI62)))</f>
        <v>0</v>
      </c>
      <c r="S68" s="60">
        <v>5</v>
      </c>
      <c r="T68" s="222"/>
      <c r="U68" s="223"/>
      <c r="V68" s="223"/>
      <c r="W68" s="223"/>
      <c r="X68" s="224"/>
      <c r="Y68" s="48">
        <f t="shared" ca="1" si="0"/>
        <v>0</v>
      </c>
      <c r="Z68" s="63">
        <f t="shared" ca="1" si="1"/>
        <v>0</v>
      </c>
      <c r="AA68" s="223">
        <f ca="1">IF($F$74+$Q$74&gt;=10,0,MAX(0,MIN(10-$F$74-$Q$74-SUM($AA$64:AA67),Z68)))</f>
        <v>0</v>
      </c>
      <c r="AB68" s="239"/>
      <c r="AD68" s="29" t="s">
        <v>88</v>
      </c>
      <c r="AE68" s="29">
        <f>IF(SUMIF($B$35:$B$49,B73,L35:L49)+AE43&lt;AE57-SUM(AE58:AE67),SUMIF($B$35:$B$49,B73,L35:L49)+AE43,AE57-SUM(AE58:AE67))</f>
        <v>0</v>
      </c>
      <c r="AJ68" s="66"/>
    </row>
    <row r="69" spans="1:37" ht="20.25" customHeight="1" x14ac:dyDescent="0.25">
      <c r="A69" s="60">
        <v>6</v>
      </c>
      <c r="B69" s="89"/>
      <c r="C69" s="91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IF(G64+G65+G66+G67+G68&gt;=10,0,IF(F69&gt;=AE64,(F69-AE64),F69))</f>
        <v>0</v>
      </c>
      <c r="H69" s="60">
        <v>6</v>
      </c>
      <c r="I69" s="132"/>
      <c r="J69" s="133"/>
      <c r="K69" s="133"/>
      <c r="L69" s="133"/>
      <c r="M69" s="133"/>
      <c r="N69" s="134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IF($F$74&gt;=10,0,MAX(0,MIN(10-$F$74-SUM($R$64:R68),Q69-AI63)))</f>
        <v>0</v>
      </c>
      <c r="S69" s="60">
        <v>6</v>
      </c>
      <c r="T69" s="222"/>
      <c r="U69" s="223"/>
      <c r="V69" s="223"/>
      <c r="W69" s="223"/>
      <c r="X69" s="224"/>
      <c r="Y69" s="48">
        <f t="shared" ca="1" si="0"/>
        <v>0</v>
      </c>
      <c r="Z69" s="63">
        <f t="shared" ca="1" si="1"/>
        <v>0</v>
      </c>
      <c r="AA69" s="223">
        <f ca="1">IF($F$74+$Q$74&gt;=10,0,MAX(0,MIN(10-$F$74-$Q$74-SUM($AA$64:AA68),Z69)))</f>
        <v>0</v>
      </c>
      <c r="AB69" s="239"/>
      <c r="AJ69" s="66"/>
    </row>
    <row r="70" spans="1:37" ht="20.25" customHeight="1" x14ac:dyDescent="0.25">
      <c r="A70" s="60">
        <v>7</v>
      </c>
      <c r="B70" s="89"/>
      <c r="C70" s="91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IF(G64+G65+G66+G67+G68+G69&gt;=10,0,IF(F70&gt;=AE65,(F70-AE65),F70))</f>
        <v>0</v>
      </c>
      <c r="H70" s="60">
        <v>7</v>
      </c>
      <c r="I70" s="89"/>
      <c r="J70" s="90"/>
      <c r="K70" s="90"/>
      <c r="L70" s="90"/>
      <c r="M70" s="90"/>
      <c r="N70" s="91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IF($F$74&gt;=10,0,MAX(0,MIN(10-$F$74-SUM($R$64:R69),Q70-AI64)))</f>
        <v>0</v>
      </c>
      <c r="S70" s="60">
        <v>7</v>
      </c>
      <c r="T70" s="222"/>
      <c r="U70" s="223"/>
      <c r="V70" s="223"/>
      <c r="W70" s="223"/>
      <c r="X70" s="224"/>
      <c r="Y70" s="48">
        <f t="shared" ca="1" si="0"/>
        <v>0</v>
      </c>
      <c r="Z70" s="63">
        <f t="shared" ca="1" si="1"/>
        <v>0</v>
      </c>
      <c r="AA70" s="223">
        <f ca="1">IF($F$74+$Q$74&gt;=10,0,MAX(0,MIN(10-$F$74-$Q$74-SUM($AA$64:AA69),Z70)))</f>
        <v>0</v>
      </c>
      <c r="AB70" s="239"/>
      <c r="AJ70" s="66"/>
    </row>
    <row r="71" spans="1:37" ht="20.25" customHeight="1" x14ac:dyDescent="0.25">
      <c r="A71" s="60">
        <v>8</v>
      </c>
      <c r="B71" s="89"/>
      <c r="C71" s="91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IF(G64+G65+G66+G67+G68+G69+G70&gt;=10,0,IF(F71&gt;=AE66,(F71-AE66),F71))</f>
        <v>0</v>
      </c>
      <c r="H71" s="60">
        <v>8</v>
      </c>
      <c r="I71" s="89"/>
      <c r="J71" s="90"/>
      <c r="K71" s="90"/>
      <c r="L71" s="90"/>
      <c r="M71" s="90"/>
      <c r="N71" s="91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IF($F$74&gt;=10,0,MAX(0,MIN(10-$F$74-SUM($R$64:R70),Q71-AI65)))</f>
        <v>0</v>
      </c>
      <c r="S71" s="60">
        <v>8</v>
      </c>
      <c r="T71" s="222"/>
      <c r="U71" s="223"/>
      <c r="V71" s="223"/>
      <c r="W71" s="223"/>
      <c r="X71" s="224"/>
      <c r="Y71" s="48">
        <f t="shared" ca="1" si="0"/>
        <v>0</v>
      </c>
      <c r="Z71" s="63">
        <f t="shared" ca="1" si="1"/>
        <v>0</v>
      </c>
      <c r="AA71" s="223">
        <f ca="1">IF($F$74+$Q$74&gt;=10,0,MAX(0,MIN(10-$F$74-$Q$74-SUM($AA$64:AA70),Z71)))</f>
        <v>0</v>
      </c>
      <c r="AB71" s="239"/>
      <c r="AD71" s="67"/>
      <c r="AJ71" s="66"/>
    </row>
    <row r="72" spans="1:37" ht="20.25" customHeight="1" x14ac:dyDescent="0.25">
      <c r="A72" s="60">
        <v>9</v>
      </c>
      <c r="B72" s="89"/>
      <c r="C72" s="91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IF(G64+G65+G66+G67+G68+G69+G70+G71&gt;=10,0,IF(F72&gt;=AE67,(F72-AE67),F72))</f>
        <v>0</v>
      </c>
      <c r="H72" s="60">
        <v>9</v>
      </c>
      <c r="I72" s="89"/>
      <c r="J72" s="90"/>
      <c r="K72" s="90"/>
      <c r="L72" s="90"/>
      <c r="M72" s="90"/>
      <c r="N72" s="91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IF($F$74&gt;=10,0,MAX(0,MIN(10-$F$74-SUM($R$64:R71),Q72-AI66)))</f>
        <v>0</v>
      </c>
      <c r="S72" s="60">
        <v>9</v>
      </c>
      <c r="T72" s="222"/>
      <c r="U72" s="223"/>
      <c r="V72" s="223"/>
      <c r="W72" s="223"/>
      <c r="X72" s="224"/>
      <c r="Y72" s="48">
        <f t="shared" ca="1" si="0"/>
        <v>0</v>
      </c>
      <c r="Z72" s="63">
        <f t="shared" ca="1" si="1"/>
        <v>0</v>
      </c>
      <c r="AA72" s="223">
        <f ca="1">IF($F$74+$Q$74&gt;=10,0,MAX(0,MIN(10-$F$74-$Q$74-SUM($AA$64:AA71),Z72)))</f>
        <v>0</v>
      </c>
      <c r="AB72" s="239"/>
    </row>
    <row r="73" spans="1:37" s="39" customFormat="1" ht="20.25" customHeight="1" x14ac:dyDescent="0.25">
      <c r="A73" s="60">
        <v>10</v>
      </c>
      <c r="B73" s="89"/>
      <c r="C73" s="91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IF(G64+G65+G66+G67+G68+G69+G70+G71+G72&gt;=10,0,IF(F73&gt;=AE68,(F73-AE68),F73))</f>
        <v>0</v>
      </c>
      <c r="H73" s="60">
        <v>10</v>
      </c>
      <c r="I73" s="89"/>
      <c r="J73" s="90"/>
      <c r="K73" s="90"/>
      <c r="L73" s="90"/>
      <c r="M73" s="90"/>
      <c r="N73" s="91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IF($F$74&gt;=10,0,MAX(0,MIN(10-$F$74-SUM($R$64:R72),Q73-AI67)))</f>
        <v>0</v>
      </c>
      <c r="S73" s="60">
        <v>10</v>
      </c>
      <c r="T73" s="222"/>
      <c r="U73" s="223"/>
      <c r="V73" s="223"/>
      <c r="W73" s="223"/>
      <c r="X73" s="224"/>
      <c r="Y73" s="48">
        <f t="shared" ca="1" si="0"/>
        <v>0</v>
      </c>
      <c r="Z73" s="63">
        <f t="shared" ca="1" si="1"/>
        <v>0</v>
      </c>
      <c r="AA73" s="223">
        <f ca="1">IF($F$74+$Q$74&gt;=10,0,MAX(0,MIN(10-$F$74-$Q$74-SUM($AA$64:AA72),Z73)))</f>
        <v>0</v>
      </c>
      <c r="AB73" s="239"/>
    </row>
    <row r="74" spans="1:37" ht="26.25" customHeight="1" thickBot="1" x14ac:dyDescent="0.25">
      <c r="A74" s="127" t="s">
        <v>5</v>
      </c>
      <c r="B74" s="128"/>
      <c r="C74" s="128"/>
      <c r="D74" s="24">
        <f>SUM(D64:D73)</f>
        <v>0</v>
      </c>
      <c r="E74" s="24">
        <f>SUM(E64:E73)</f>
        <v>0</v>
      </c>
      <c r="F74" s="128">
        <f>SUM(G64:G73)</f>
        <v>0</v>
      </c>
      <c r="G74" s="162"/>
      <c r="H74" s="230" t="s">
        <v>5</v>
      </c>
      <c r="I74" s="231"/>
      <c r="J74" s="231"/>
      <c r="K74" s="231"/>
      <c r="L74" s="231"/>
      <c r="M74" s="231"/>
      <c r="N74" s="232"/>
      <c r="O74" s="24">
        <f ca="1">SUM(O64:O73)</f>
        <v>0</v>
      </c>
      <c r="P74" s="24">
        <f ca="1">SUM(P64:P73)</f>
        <v>0</v>
      </c>
      <c r="Q74" s="128">
        <f ca="1">SUM(R64:R73)</f>
        <v>0</v>
      </c>
      <c r="R74" s="162"/>
      <c r="S74" s="127" t="s">
        <v>5</v>
      </c>
      <c r="T74" s="232"/>
      <c r="U74" s="232"/>
      <c r="V74" s="128"/>
      <c r="W74" s="128"/>
      <c r="X74" s="128"/>
      <c r="Y74" s="24">
        <f ca="1">SUM(Y64:Y73)</f>
        <v>0</v>
      </c>
      <c r="Z74" s="128">
        <f ca="1">SUM(AA64:AA73)</f>
        <v>0</v>
      </c>
      <c r="AA74" s="128"/>
      <c r="AB74" s="16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38" t="s">
        <v>3</v>
      </c>
      <c r="B77" s="13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</row>
    <row r="78" spans="1:37" s="69" customFormat="1" ht="18" x14ac:dyDescent="0.2">
      <c r="A78" s="141" t="s">
        <v>92</v>
      </c>
      <c r="B78" s="165"/>
      <c r="C78" s="95" t="s">
        <v>93</v>
      </c>
      <c r="D78" s="96"/>
      <c r="E78" s="96"/>
      <c r="F78" s="97"/>
      <c r="G78" s="95" t="s">
        <v>94</v>
      </c>
      <c r="H78" s="96"/>
      <c r="I78" s="96"/>
      <c r="J78" s="97"/>
      <c r="K78" s="95" t="s">
        <v>95</v>
      </c>
      <c r="L78" s="96"/>
      <c r="M78" s="96"/>
      <c r="N78" s="96"/>
      <c r="O78" s="96"/>
      <c r="P78" s="96" t="s">
        <v>96</v>
      </c>
      <c r="Q78" s="96"/>
      <c r="R78" s="96"/>
      <c r="S78" s="96"/>
      <c r="T78" s="96" t="s">
        <v>97</v>
      </c>
      <c r="U78" s="96"/>
      <c r="V78" s="96"/>
      <c r="W78" s="96" t="s">
        <v>98</v>
      </c>
      <c r="X78" s="96"/>
      <c r="Y78" s="97"/>
      <c r="Z78" s="95" t="s">
        <v>99</v>
      </c>
      <c r="AA78" s="96"/>
      <c r="AB78" s="229"/>
    </row>
    <row r="79" spans="1:37" s="71" customFormat="1" ht="29.25" customHeight="1" x14ac:dyDescent="0.25">
      <c r="A79" s="112" t="s">
        <v>263</v>
      </c>
      <c r="B79" s="113"/>
      <c r="C79" s="89"/>
      <c r="D79" s="90"/>
      <c r="E79" s="90"/>
      <c r="F79" s="91"/>
      <c r="G79" s="89"/>
      <c r="H79" s="90"/>
      <c r="I79" s="90"/>
      <c r="J79" s="91"/>
      <c r="K79" s="89"/>
      <c r="L79" s="90"/>
      <c r="M79" s="90"/>
      <c r="N79" s="90"/>
      <c r="O79" s="91"/>
      <c r="P79" s="89"/>
      <c r="Q79" s="90"/>
      <c r="R79" s="90"/>
      <c r="S79" s="91"/>
      <c r="T79" s="89"/>
      <c r="U79" s="90"/>
      <c r="V79" s="91"/>
      <c r="W79" s="89"/>
      <c r="X79" s="90"/>
      <c r="Y79" s="91"/>
      <c r="Z79" s="89"/>
      <c r="AA79" s="90"/>
      <c r="AB79" s="92"/>
    </row>
    <row r="80" spans="1:37" s="71" customFormat="1" ht="29.25" customHeight="1" x14ac:dyDescent="0.25">
      <c r="A80" s="112" t="s">
        <v>100</v>
      </c>
      <c r="B80" s="113"/>
      <c r="C80" s="89"/>
      <c r="D80" s="90"/>
      <c r="E80" s="90"/>
      <c r="F80" s="91"/>
      <c r="G80" s="89"/>
      <c r="H80" s="90"/>
      <c r="I80" s="90"/>
      <c r="J80" s="91"/>
      <c r="K80" s="89"/>
      <c r="L80" s="90"/>
      <c r="M80" s="90"/>
      <c r="N80" s="90"/>
      <c r="O80" s="91"/>
      <c r="P80" s="89"/>
      <c r="Q80" s="90"/>
      <c r="R80" s="90"/>
      <c r="S80" s="91"/>
      <c r="T80" s="89"/>
      <c r="U80" s="90"/>
      <c r="V80" s="91"/>
      <c r="W80" s="89"/>
      <c r="X80" s="90"/>
      <c r="Y80" s="91"/>
      <c r="Z80" s="89"/>
      <c r="AA80" s="90"/>
      <c r="AB80" s="92"/>
    </row>
    <row r="81" spans="1:28" s="71" customFormat="1" ht="29.25" customHeight="1" x14ac:dyDescent="0.25">
      <c r="A81" s="112" t="s">
        <v>101</v>
      </c>
      <c r="B81" s="113"/>
      <c r="C81" s="89"/>
      <c r="D81" s="90"/>
      <c r="E81" s="90"/>
      <c r="F81" s="91"/>
      <c r="G81" s="89"/>
      <c r="H81" s="90"/>
      <c r="I81" s="90"/>
      <c r="J81" s="91"/>
      <c r="K81" s="89"/>
      <c r="L81" s="90"/>
      <c r="M81" s="90"/>
      <c r="N81" s="90"/>
      <c r="O81" s="91"/>
      <c r="P81" s="89"/>
      <c r="Q81" s="90"/>
      <c r="R81" s="90"/>
      <c r="S81" s="91"/>
      <c r="T81" s="89"/>
      <c r="U81" s="90"/>
      <c r="V81" s="91"/>
      <c r="W81" s="89"/>
      <c r="X81" s="90"/>
      <c r="Y81" s="91"/>
      <c r="Z81" s="89"/>
      <c r="AA81" s="90"/>
      <c r="AB81" s="92"/>
    </row>
    <row r="82" spans="1:28" s="71" customFormat="1" ht="29.25" customHeight="1" x14ac:dyDescent="0.25">
      <c r="A82" s="93" t="s">
        <v>102</v>
      </c>
      <c r="B82" s="113"/>
      <c r="C82" s="89"/>
      <c r="D82" s="90"/>
      <c r="E82" s="90"/>
      <c r="F82" s="91"/>
      <c r="G82" s="89"/>
      <c r="H82" s="90"/>
      <c r="I82" s="90"/>
      <c r="J82" s="91"/>
      <c r="K82" s="89"/>
      <c r="L82" s="90"/>
      <c r="M82" s="90"/>
      <c r="N82" s="90"/>
      <c r="O82" s="91"/>
      <c r="P82" s="89"/>
      <c r="Q82" s="90"/>
      <c r="R82" s="90"/>
      <c r="S82" s="91"/>
      <c r="T82" s="89"/>
      <c r="U82" s="90"/>
      <c r="V82" s="91"/>
      <c r="W82" s="89"/>
      <c r="X82" s="90"/>
      <c r="Y82" s="91"/>
      <c r="Z82" s="89"/>
      <c r="AA82" s="90"/>
      <c r="AB82" s="92"/>
    </row>
    <row r="83" spans="1:28" s="71" customFormat="1" ht="29.25" customHeight="1" x14ac:dyDescent="0.25">
      <c r="A83" s="93" t="s">
        <v>103</v>
      </c>
      <c r="B83" s="113"/>
      <c r="C83" s="89"/>
      <c r="D83" s="90"/>
      <c r="E83" s="90"/>
      <c r="F83" s="91"/>
      <c r="G83" s="89"/>
      <c r="H83" s="90"/>
      <c r="I83" s="90"/>
      <c r="J83" s="91"/>
      <c r="K83" s="89"/>
      <c r="L83" s="90"/>
      <c r="M83" s="90"/>
      <c r="N83" s="90"/>
      <c r="O83" s="91"/>
      <c r="P83" s="89"/>
      <c r="Q83" s="90"/>
      <c r="R83" s="90"/>
      <c r="S83" s="91"/>
      <c r="T83" s="89"/>
      <c r="U83" s="90"/>
      <c r="V83" s="91"/>
      <c r="W83" s="89"/>
      <c r="X83" s="90"/>
      <c r="Y83" s="91"/>
      <c r="Z83" s="89"/>
      <c r="AA83" s="90"/>
      <c r="AB83" s="92"/>
    </row>
    <row r="84" spans="1:28" s="71" customFormat="1" ht="29.25" customHeight="1" x14ac:dyDescent="0.25">
      <c r="A84" s="93" t="s">
        <v>104</v>
      </c>
      <c r="B84" s="113"/>
      <c r="C84" s="89"/>
      <c r="D84" s="90"/>
      <c r="E84" s="90"/>
      <c r="F84" s="91"/>
      <c r="G84" s="89"/>
      <c r="H84" s="90"/>
      <c r="I84" s="90"/>
      <c r="J84" s="91"/>
      <c r="K84" s="89"/>
      <c r="L84" s="90"/>
      <c r="M84" s="90"/>
      <c r="N84" s="90"/>
      <c r="O84" s="91"/>
      <c r="P84" s="89"/>
      <c r="Q84" s="90"/>
      <c r="R84" s="90"/>
      <c r="S84" s="91"/>
      <c r="T84" s="89"/>
      <c r="U84" s="90"/>
      <c r="V84" s="91"/>
      <c r="W84" s="89"/>
      <c r="X84" s="90"/>
      <c r="Y84" s="91"/>
      <c r="Z84" s="89"/>
      <c r="AA84" s="90"/>
      <c r="AB84" s="92"/>
    </row>
    <row r="85" spans="1:28" s="71" customFormat="1" ht="29.25" customHeight="1" x14ac:dyDescent="0.25">
      <c r="A85" s="93" t="s">
        <v>105</v>
      </c>
      <c r="B85" s="113"/>
      <c r="C85" s="89"/>
      <c r="D85" s="90"/>
      <c r="E85" s="90"/>
      <c r="F85" s="91"/>
      <c r="G85" s="89"/>
      <c r="H85" s="90"/>
      <c r="I85" s="90"/>
      <c r="J85" s="91"/>
      <c r="K85" s="89"/>
      <c r="L85" s="90"/>
      <c r="M85" s="90"/>
      <c r="N85" s="90"/>
      <c r="O85" s="91"/>
      <c r="P85" s="89"/>
      <c r="Q85" s="90"/>
      <c r="R85" s="90"/>
      <c r="S85" s="91"/>
      <c r="T85" s="89"/>
      <c r="U85" s="90"/>
      <c r="V85" s="91"/>
      <c r="W85" s="89"/>
      <c r="X85" s="90"/>
      <c r="Y85" s="91"/>
      <c r="Z85" s="89"/>
      <c r="AA85" s="90"/>
      <c r="AB85" s="92"/>
    </row>
    <row r="86" spans="1:28" s="71" customFormat="1" ht="29.25" customHeight="1" x14ac:dyDescent="0.25">
      <c r="A86" s="93" t="s">
        <v>106</v>
      </c>
      <c r="B86" s="113"/>
      <c r="C86" s="89"/>
      <c r="D86" s="90"/>
      <c r="E86" s="90"/>
      <c r="F86" s="91"/>
      <c r="G86" s="89"/>
      <c r="H86" s="90"/>
      <c r="I86" s="90"/>
      <c r="J86" s="91"/>
      <c r="K86" s="89"/>
      <c r="L86" s="90"/>
      <c r="M86" s="90"/>
      <c r="N86" s="90"/>
      <c r="O86" s="91"/>
      <c r="P86" s="89"/>
      <c r="Q86" s="90"/>
      <c r="R86" s="90"/>
      <c r="S86" s="91"/>
      <c r="T86" s="89"/>
      <c r="U86" s="90"/>
      <c r="V86" s="91"/>
      <c r="W86" s="89"/>
      <c r="X86" s="90"/>
      <c r="Y86" s="91"/>
      <c r="Z86" s="89"/>
      <c r="AA86" s="90"/>
      <c r="AB86" s="92"/>
    </row>
    <row r="87" spans="1:28" s="71" customFormat="1" ht="29.25" customHeight="1" x14ac:dyDescent="0.25">
      <c r="A87" s="172" t="s">
        <v>107</v>
      </c>
      <c r="B87" s="173"/>
      <c r="C87" s="89"/>
      <c r="D87" s="90"/>
      <c r="E87" s="90"/>
      <c r="F87" s="91"/>
      <c r="G87" s="89"/>
      <c r="H87" s="90"/>
      <c r="I87" s="90"/>
      <c r="J87" s="91"/>
      <c r="K87" s="89"/>
      <c r="L87" s="90"/>
      <c r="M87" s="90"/>
      <c r="N87" s="90"/>
      <c r="O87" s="91"/>
      <c r="P87" s="89"/>
      <c r="Q87" s="90"/>
      <c r="R87" s="90"/>
      <c r="S87" s="91"/>
      <c r="T87" s="89"/>
      <c r="U87" s="90"/>
      <c r="V87" s="91"/>
      <c r="W87" s="89"/>
      <c r="X87" s="90"/>
      <c r="Y87" s="91"/>
      <c r="Z87" s="89"/>
      <c r="AA87" s="90"/>
      <c r="AB87" s="92"/>
    </row>
    <row r="88" spans="1:28" s="71" customFormat="1" ht="29.25" customHeight="1" thickBot="1" x14ac:dyDescent="0.3">
      <c r="A88" s="135" t="s">
        <v>282</v>
      </c>
      <c r="B88" s="137"/>
      <c r="C88" s="155"/>
      <c r="D88" s="156"/>
      <c r="E88" s="156"/>
      <c r="F88" s="157"/>
      <c r="G88" s="155"/>
      <c r="H88" s="156"/>
      <c r="I88" s="156"/>
      <c r="J88" s="157"/>
      <c r="K88" s="155"/>
      <c r="L88" s="156"/>
      <c r="M88" s="156"/>
      <c r="N88" s="156"/>
      <c r="O88" s="157"/>
      <c r="P88" s="155"/>
      <c r="Q88" s="156"/>
      <c r="R88" s="156"/>
      <c r="S88" s="157"/>
      <c r="T88" s="155"/>
      <c r="U88" s="156"/>
      <c r="V88" s="157"/>
      <c r="W88" s="155"/>
      <c r="X88" s="156"/>
      <c r="Y88" s="157"/>
      <c r="Z88" s="155"/>
      <c r="AA88" s="156"/>
      <c r="AB88" s="233"/>
    </row>
    <row r="89" spans="1:28" s="69" customFormat="1" ht="22.5" customHeight="1" thickBot="1" x14ac:dyDescent="0.3">
      <c r="A89" s="7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s="69" customFormat="1" ht="22.5" customHeight="1" x14ac:dyDescent="0.2">
      <c r="A90" s="138" t="s">
        <v>4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40"/>
    </row>
    <row r="91" spans="1:28" s="69" customFormat="1" ht="18" x14ac:dyDescent="0.2">
      <c r="A91" s="141" t="s">
        <v>92</v>
      </c>
      <c r="B91" s="142"/>
      <c r="C91" s="95" t="s">
        <v>93</v>
      </c>
      <c r="D91" s="96"/>
      <c r="E91" s="96"/>
      <c r="F91" s="97"/>
      <c r="G91" s="95" t="s">
        <v>94</v>
      </c>
      <c r="H91" s="96"/>
      <c r="I91" s="96"/>
      <c r="J91" s="97"/>
      <c r="K91" s="95" t="s">
        <v>95</v>
      </c>
      <c r="L91" s="96"/>
      <c r="M91" s="96"/>
      <c r="N91" s="96"/>
      <c r="O91" s="96"/>
      <c r="P91" s="96" t="s">
        <v>96</v>
      </c>
      <c r="Q91" s="96"/>
      <c r="R91" s="96"/>
      <c r="S91" s="96"/>
      <c r="T91" s="96" t="s">
        <v>97</v>
      </c>
      <c r="U91" s="96"/>
      <c r="V91" s="96"/>
      <c r="W91" s="96" t="s">
        <v>98</v>
      </c>
      <c r="X91" s="96"/>
      <c r="Y91" s="97"/>
      <c r="Z91" s="95" t="s">
        <v>99</v>
      </c>
      <c r="AA91" s="96"/>
      <c r="AB91" s="229"/>
    </row>
    <row r="92" spans="1:28" s="71" customFormat="1" ht="29.25" customHeight="1" x14ac:dyDescent="0.25">
      <c r="A92" s="93" t="s">
        <v>175</v>
      </c>
      <c r="B92" s="94"/>
      <c r="C92" s="89"/>
      <c r="D92" s="90"/>
      <c r="E92" s="90"/>
      <c r="F92" s="91"/>
      <c r="G92" s="89"/>
      <c r="H92" s="90"/>
      <c r="I92" s="90"/>
      <c r="J92" s="91"/>
      <c r="K92" s="89"/>
      <c r="L92" s="90"/>
      <c r="M92" s="90"/>
      <c r="N92" s="90"/>
      <c r="O92" s="91"/>
      <c r="P92" s="89"/>
      <c r="Q92" s="90"/>
      <c r="R92" s="90"/>
      <c r="S92" s="91"/>
      <c r="T92" s="89"/>
      <c r="U92" s="90"/>
      <c r="V92" s="91"/>
      <c r="W92" s="89"/>
      <c r="X92" s="90"/>
      <c r="Y92" s="91"/>
      <c r="Z92" s="89"/>
      <c r="AA92" s="90"/>
      <c r="AB92" s="92"/>
    </row>
    <row r="93" spans="1:28" s="71" customFormat="1" ht="29.25" customHeight="1" x14ac:dyDescent="0.25">
      <c r="A93" s="93" t="s">
        <v>104</v>
      </c>
      <c r="B93" s="94"/>
      <c r="C93" s="89"/>
      <c r="D93" s="90"/>
      <c r="E93" s="90"/>
      <c r="F93" s="91"/>
      <c r="G93" s="89"/>
      <c r="H93" s="90"/>
      <c r="I93" s="90"/>
      <c r="J93" s="91"/>
      <c r="K93" s="89"/>
      <c r="L93" s="90"/>
      <c r="M93" s="90"/>
      <c r="N93" s="90"/>
      <c r="O93" s="91"/>
      <c r="P93" s="89"/>
      <c r="Q93" s="90"/>
      <c r="R93" s="90"/>
      <c r="S93" s="91"/>
      <c r="T93" s="89"/>
      <c r="U93" s="90"/>
      <c r="V93" s="91"/>
      <c r="W93" s="89"/>
      <c r="X93" s="90"/>
      <c r="Y93" s="91"/>
      <c r="Z93" s="89"/>
      <c r="AA93" s="90"/>
      <c r="AB93" s="92"/>
    </row>
    <row r="94" spans="1:28" s="71" customFormat="1" ht="29.25" customHeight="1" x14ac:dyDescent="0.25">
      <c r="A94" s="93" t="s">
        <v>105</v>
      </c>
      <c r="B94" s="94"/>
      <c r="C94" s="89"/>
      <c r="D94" s="90"/>
      <c r="E94" s="90"/>
      <c r="F94" s="91"/>
      <c r="G94" s="89"/>
      <c r="H94" s="90"/>
      <c r="I94" s="90"/>
      <c r="J94" s="91"/>
      <c r="K94" s="89"/>
      <c r="L94" s="90"/>
      <c r="M94" s="90"/>
      <c r="N94" s="90"/>
      <c r="O94" s="91"/>
      <c r="P94" s="89"/>
      <c r="Q94" s="90"/>
      <c r="R94" s="90"/>
      <c r="S94" s="91"/>
      <c r="T94" s="89"/>
      <c r="U94" s="90"/>
      <c r="V94" s="91"/>
      <c r="W94" s="89"/>
      <c r="X94" s="90"/>
      <c r="Y94" s="91"/>
      <c r="Z94" s="89"/>
      <c r="AA94" s="90"/>
      <c r="AB94" s="92"/>
    </row>
    <row r="95" spans="1:28" s="71" customFormat="1" ht="29.25" customHeight="1" x14ac:dyDescent="0.25">
      <c r="A95" s="93" t="s">
        <v>106</v>
      </c>
      <c r="B95" s="94"/>
      <c r="C95" s="89"/>
      <c r="D95" s="90"/>
      <c r="E95" s="90"/>
      <c r="F95" s="91"/>
      <c r="G95" s="89"/>
      <c r="H95" s="90"/>
      <c r="I95" s="90"/>
      <c r="J95" s="91"/>
      <c r="K95" s="89"/>
      <c r="L95" s="90"/>
      <c r="M95" s="90"/>
      <c r="N95" s="90"/>
      <c r="O95" s="91"/>
      <c r="P95" s="89"/>
      <c r="Q95" s="90"/>
      <c r="R95" s="90"/>
      <c r="S95" s="91"/>
      <c r="T95" s="89"/>
      <c r="U95" s="90"/>
      <c r="V95" s="91"/>
      <c r="W95" s="89"/>
      <c r="X95" s="90"/>
      <c r="Y95" s="91"/>
      <c r="Z95" s="89"/>
      <c r="AA95" s="90"/>
      <c r="AB95" s="92"/>
    </row>
    <row r="96" spans="1:28" s="71" customFormat="1" ht="29.25" customHeight="1" x14ac:dyDescent="0.25">
      <c r="A96" s="93" t="s">
        <v>107</v>
      </c>
      <c r="B96" s="94"/>
      <c r="C96" s="89"/>
      <c r="D96" s="90"/>
      <c r="E96" s="90"/>
      <c r="F96" s="91"/>
      <c r="G96" s="89"/>
      <c r="H96" s="90"/>
      <c r="I96" s="90"/>
      <c r="J96" s="91"/>
      <c r="K96" s="89"/>
      <c r="L96" s="90"/>
      <c r="M96" s="90"/>
      <c r="N96" s="90"/>
      <c r="O96" s="91"/>
      <c r="P96" s="89"/>
      <c r="Q96" s="90"/>
      <c r="R96" s="90"/>
      <c r="S96" s="91"/>
      <c r="T96" s="89"/>
      <c r="U96" s="90"/>
      <c r="V96" s="91"/>
      <c r="W96" s="89"/>
      <c r="X96" s="90"/>
      <c r="Y96" s="91"/>
      <c r="Z96" s="89"/>
      <c r="AA96" s="90"/>
      <c r="AB96" s="92"/>
    </row>
    <row r="97" spans="1:28" s="71" customFormat="1" ht="29.25" customHeight="1" x14ac:dyDescent="0.25">
      <c r="A97" s="93" t="s">
        <v>176</v>
      </c>
      <c r="B97" s="94"/>
      <c r="C97" s="89"/>
      <c r="D97" s="90"/>
      <c r="E97" s="90"/>
      <c r="F97" s="91"/>
      <c r="G97" s="89"/>
      <c r="H97" s="90"/>
      <c r="I97" s="90"/>
      <c r="J97" s="91"/>
      <c r="K97" s="89"/>
      <c r="L97" s="90"/>
      <c r="M97" s="90"/>
      <c r="N97" s="90"/>
      <c r="O97" s="91"/>
      <c r="P97" s="89"/>
      <c r="Q97" s="90"/>
      <c r="R97" s="90"/>
      <c r="S97" s="91"/>
      <c r="T97" s="89"/>
      <c r="U97" s="90"/>
      <c r="V97" s="91"/>
      <c r="W97" s="89"/>
      <c r="X97" s="90"/>
      <c r="Y97" s="91"/>
      <c r="Z97" s="89"/>
      <c r="AA97" s="90"/>
      <c r="AB97" s="92"/>
    </row>
    <row r="98" spans="1:28" s="71" customFormat="1" ht="29.25" customHeight="1" x14ac:dyDescent="0.25">
      <c r="A98" s="93" t="s">
        <v>177</v>
      </c>
      <c r="B98" s="94"/>
      <c r="C98" s="89"/>
      <c r="D98" s="90"/>
      <c r="E98" s="90"/>
      <c r="F98" s="91"/>
      <c r="G98" s="89"/>
      <c r="H98" s="90"/>
      <c r="I98" s="90"/>
      <c r="J98" s="91"/>
      <c r="K98" s="89"/>
      <c r="L98" s="90"/>
      <c r="M98" s="90"/>
      <c r="N98" s="90"/>
      <c r="O98" s="91"/>
      <c r="P98" s="89"/>
      <c r="Q98" s="90"/>
      <c r="R98" s="90"/>
      <c r="S98" s="91"/>
      <c r="T98" s="89"/>
      <c r="U98" s="90"/>
      <c r="V98" s="91"/>
      <c r="W98" s="89"/>
      <c r="X98" s="90"/>
      <c r="Y98" s="91"/>
      <c r="Z98" s="89"/>
      <c r="AA98" s="90"/>
      <c r="AB98" s="92"/>
    </row>
    <row r="99" spans="1:28" s="71" customFormat="1" ht="29.25" customHeight="1" x14ac:dyDescent="0.25">
      <c r="A99" s="93" t="s">
        <v>178</v>
      </c>
      <c r="B99" s="94"/>
      <c r="C99" s="89"/>
      <c r="D99" s="90"/>
      <c r="E99" s="90"/>
      <c r="F99" s="91"/>
      <c r="G99" s="89"/>
      <c r="H99" s="90"/>
      <c r="I99" s="90"/>
      <c r="J99" s="91"/>
      <c r="K99" s="89"/>
      <c r="L99" s="90"/>
      <c r="M99" s="90"/>
      <c r="N99" s="90"/>
      <c r="O99" s="91"/>
      <c r="P99" s="89"/>
      <c r="Q99" s="90"/>
      <c r="R99" s="90"/>
      <c r="S99" s="91"/>
      <c r="T99" s="89"/>
      <c r="U99" s="90"/>
      <c r="V99" s="91"/>
      <c r="W99" s="89"/>
      <c r="X99" s="90"/>
      <c r="Y99" s="91"/>
      <c r="Z99" s="89"/>
      <c r="AA99" s="90"/>
      <c r="AB99" s="92"/>
    </row>
    <row r="100" spans="1:28" s="71" customFormat="1" ht="29.25" customHeight="1" x14ac:dyDescent="0.25">
      <c r="A100" s="93" t="s">
        <v>179</v>
      </c>
      <c r="B100" s="94"/>
      <c r="C100" s="89"/>
      <c r="D100" s="90"/>
      <c r="E100" s="90"/>
      <c r="F100" s="91"/>
      <c r="G100" s="89"/>
      <c r="H100" s="90"/>
      <c r="I100" s="90"/>
      <c r="J100" s="91"/>
      <c r="K100" s="89"/>
      <c r="L100" s="90"/>
      <c r="M100" s="90"/>
      <c r="N100" s="90"/>
      <c r="O100" s="91"/>
      <c r="P100" s="89"/>
      <c r="Q100" s="90"/>
      <c r="R100" s="90"/>
      <c r="S100" s="91"/>
      <c r="T100" s="89"/>
      <c r="U100" s="90"/>
      <c r="V100" s="91"/>
      <c r="W100" s="89"/>
      <c r="X100" s="90"/>
      <c r="Y100" s="91"/>
      <c r="Z100" s="89"/>
      <c r="AA100" s="90"/>
      <c r="AB100" s="92"/>
    </row>
    <row r="101" spans="1:28" s="71" customFormat="1" ht="29.25" customHeight="1" x14ac:dyDescent="0.25">
      <c r="A101" s="93" t="s">
        <v>180</v>
      </c>
      <c r="B101" s="94"/>
      <c r="C101" s="89"/>
      <c r="D101" s="90"/>
      <c r="E101" s="90"/>
      <c r="F101" s="91"/>
      <c r="G101" s="89"/>
      <c r="H101" s="90"/>
      <c r="I101" s="90"/>
      <c r="J101" s="91"/>
      <c r="K101" s="89"/>
      <c r="L101" s="90"/>
      <c r="M101" s="90"/>
      <c r="N101" s="90"/>
      <c r="O101" s="91"/>
      <c r="P101" s="89"/>
      <c r="Q101" s="90"/>
      <c r="R101" s="90"/>
      <c r="S101" s="91"/>
      <c r="T101" s="89"/>
      <c r="U101" s="90"/>
      <c r="V101" s="91"/>
      <c r="W101" s="89"/>
      <c r="X101" s="90"/>
      <c r="Y101" s="91"/>
      <c r="Z101" s="89"/>
      <c r="AA101" s="90"/>
      <c r="AB101" s="92"/>
    </row>
    <row r="102" spans="1:28" s="71" customFormat="1" ht="29.25" customHeight="1" thickBot="1" x14ac:dyDescent="0.3">
      <c r="A102" s="135" t="s">
        <v>181</v>
      </c>
      <c r="B102" s="136"/>
      <c r="C102" s="155"/>
      <c r="D102" s="156"/>
      <c r="E102" s="156"/>
      <c r="F102" s="157"/>
      <c r="G102" s="155"/>
      <c r="H102" s="156"/>
      <c r="I102" s="156"/>
      <c r="J102" s="157"/>
      <c r="K102" s="155"/>
      <c r="L102" s="156"/>
      <c r="M102" s="156"/>
      <c r="N102" s="156"/>
      <c r="O102" s="157"/>
      <c r="P102" s="155"/>
      <c r="Q102" s="156"/>
      <c r="R102" s="156"/>
      <c r="S102" s="157"/>
      <c r="T102" s="155"/>
      <c r="U102" s="156"/>
      <c r="V102" s="157"/>
      <c r="W102" s="155"/>
      <c r="X102" s="156"/>
      <c r="Y102" s="157"/>
      <c r="Z102" s="155"/>
      <c r="AA102" s="156"/>
      <c r="AB102" s="233"/>
    </row>
    <row r="103" spans="1:28" ht="24" customHeight="1" thickBot="1" x14ac:dyDescent="0.3">
      <c r="A103" s="33"/>
      <c r="B103" s="161"/>
      <c r="C103" s="161"/>
      <c r="D103" s="54"/>
      <c r="E103" s="54"/>
      <c r="F103" s="54"/>
      <c r="G103" s="54"/>
      <c r="H103" s="54"/>
      <c r="I103" s="54"/>
      <c r="J103" s="54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s="69" customFormat="1" ht="21" customHeight="1" x14ac:dyDescent="0.2">
      <c r="A104" s="138" t="s">
        <v>190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40"/>
    </row>
    <row r="105" spans="1:28" s="69" customFormat="1" ht="18" x14ac:dyDescent="0.2">
      <c r="A105" s="141" t="s">
        <v>92</v>
      </c>
      <c r="B105" s="142"/>
      <c r="C105" s="165" t="s">
        <v>93</v>
      </c>
      <c r="D105" s="210"/>
      <c r="E105" s="210"/>
      <c r="F105" s="211"/>
      <c r="G105" s="165" t="s">
        <v>94</v>
      </c>
      <c r="H105" s="210"/>
      <c r="I105" s="210"/>
      <c r="J105" s="211"/>
      <c r="K105" s="165" t="s">
        <v>95</v>
      </c>
      <c r="L105" s="210"/>
      <c r="M105" s="210"/>
      <c r="N105" s="210"/>
      <c r="O105" s="211"/>
      <c r="P105" s="165" t="s">
        <v>96</v>
      </c>
      <c r="Q105" s="210"/>
      <c r="R105" s="210"/>
      <c r="S105" s="211"/>
      <c r="T105" s="165" t="s">
        <v>97</v>
      </c>
      <c r="U105" s="210"/>
      <c r="V105" s="211"/>
      <c r="W105" s="165" t="s">
        <v>98</v>
      </c>
      <c r="X105" s="210"/>
      <c r="Y105" s="211"/>
      <c r="Z105" s="165" t="s">
        <v>99</v>
      </c>
      <c r="AA105" s="210"/>
      <c r="AB105" s="234"/>
    </row>
    <row r="106" spans="1:28" s="71" customFormat="1" ht="29.25" customHeight="1" x14ac:dyDescent="0.25">
      <c r="A106" s="112" t="s">
        <v>263</v>
      </c>
      <c r="B106" s="94"/>
      <c r="C106" s="113"/>
      <c r="D106" s="158"/>
      <c r="E106" s="158"/>
      <c r="F106" s="159"/>
      <c r="G106" s="113"/>
      <c r="H106" s="158"/>
      <c r="I106" s="158"/>
      <c r="J106" s="159"/>
      <c r="K106" s="113"/>
      <c r="L106" s="158"/>
      <c r="M106" s="158"/>
      <c r="N106" s="158"/>
      <c r="O106" s="159"/>
      <c r="P106" s="113"/>
      <c r="Q106" s="158"/>
      <c r="R106" s="158"/>
      <c r="S106" s="159"/>
      <c r="T106" s="113"/>
      <c r="U106" s="158"/>
      <c r="V106" s="159"/>
      <c r="W106" s="113"/>
      <c r="X106" s="158"/>
      <c r="Y106" s="159"/>
      <c r="Z106" s="113"/>
      <c r="AA106" s="158"/>
      <c r="AB106" s="235"/>
    </row>
    <row r="107" spans="1:28" s="71" customFormat="1" ht="29.25" customHeight="1" x14ac:dyDescent="0.25">
      <c r="A107" s="112" t="s">
        <v>100</v>
      </c>
      <c r="B107" s="94"/>
      <c r="C107" s="113"/>
      <c r="D107" s="158"/>
      <c r="E107" s="158"/>
      <c r="F107" s="159"/>
      <c r="G107" s="113"/>
      <c r="H107" s="158"/>
      <c r="I107" s="158"/>
      <c r="J107" s="159"/>
      <c r="K107" s="113"/>
      <c r="L107" s="158"/>
      <c r="M107" s="158"/>
      <c r="N107" s="158"/>
      <c r="O107" s="159"/>
      <c r="P107" s="113"/>
      <c r="Q107" s="158"/>
      <c r="R107" s="158"/>
      <c r="S107" s="159"/>
      <c r="T107" s="113"/>
      <c r="U107" s="158"/>
      <c r="V107" s="159"/>
      <c r="W107" s="113"/>
      <c r="X107" s="158"/>
      <c r="Y107" s="159"/>
      <c r="Z107" s="113"/>
      <c r="AA107" s="158"/>
      <c r="AB107" s="235"/>
    </row>
    <row r="108" spans="1:28" s="71" customFormat="1" ht="29.25" customHeight="1" x14ac:dyDescent="0.25">
      <c r="A108" s="112" t="s">
        <v>101</v>
      </c>
      <c r="B108" s="94"/>
      <c r="C108" s="113"/>
      <c r="D108" s="158"/>
      <c r="E108" s="158"/>
      <c r="F108" s="159"/>
      <c r="G108" s="113"/>
      <c r="H108" s="158"/>
      <c r="I108" s="158"/>
      <c r="J108" s="159"/>
      <c r="K108" s="113"/>
      <c r="L108" s="158"/>
      <c r="M108" s="158"/>
      <c r="N108" s="158"/>
      <c r="O108" s="159"/>
      <c r="P108" s="113"/>
      <c r="Q108" s="158"/>
      <c r="R108" s="158"/>
      <c r="S108" s="159"/>
      <c r="T108" s="113"/>
      <c r="U108" s="158"/>
      <c r="V108" s="159"/>
      <c r="W108" s="113"/>
      <c r="X108" s="158"/>
      <c r="Y108" s="159"/>
      <c r="Z108" s="113"/>
      <c r="AA108" s="158"/>
      <c r="AB108" s="235"/>
    </row>
    <row r="109" spans="1:28" s="71" customFormat="1" ht="29.25" customHeight="1" x14ac:dyDescent="0.25">
      <c r="A109" s="93" t="s">
        <v>102</v>
      </c>
      <c r="B109" s="94"/>
      <c r="C109" s="113"/>
      <c r="D109" s="158"/>
      <c r="E109" s="158"/>
      <c r="F109" s="159"/>
      <c r="G109" s="113"/>
      <c r="H109" s="158"/>
      <c r="I109" s="158"/>
      <c r="J109" s="159"/>
      <c r="K109" s="113"/>
      <c r="L109" s="158"/>
      <c r="M109" s="158"/>
      <c r="N109" s="158"/>
      <c r="O109" s="159"/>
      <c r="P109" s="113"/>
      <c r="Q109" s="158"/>
      <c r="R109" s="158"/>
      <c r="S109" s="159"/>
      <c r="T109" s="113"/>
      <c r="U109" s="158"/>
      <c r="V109" s="159"/>
      <c r="W109" s="113"/>
      <c r="X109" s="158"/>
      <c r="Y109" s="159"/>
      <c r="Z109" s="113"/>
      <c r="AA109" s="158"/>
      <c r="AB109" s="235"/>
    </row>
    <row r="110" spans="1:28" s="71" customFormat="1" ht="29.25" customHeight="1" x14ac:dyDescent="0.25">
      <c r="A110" s="93" t="s">
        <v>103</v>
      </c>
      <c r="B110" s="94"/>
      <c r="C110" s="113"/>
      <c r="D110" s="158"/>
      <c r="E110" s="158"/>
      <c r="F110" s="159"/>
      <c r="G110" s="113"/>
      <c r="H110" s="158"/>
      <c r="I110" s="158"/>
      <c r="J110" s="159"/>
      <c r="K110" s="113"/>
      <c r="L110" s="158"/>
      <c r="M110" s="158"/>
      <c r="N110" s="158"/>
      <c r="O110" s="159"/>
      <c r="P110" s="113"/>
      <c r="Q110" s="158"/>
      <c r="R110" s="158"/>
      <c r="S110" s="159"/>
      <c r="T110" s="113"/>
      <c r="U110" s="158"/>
      <c r="V110" s="159"/>
      <c r="W110" s="113"/>
      <c r="X110" s="158"/>
      <c r="Y110" s="159"/>
      <c r="Z110" s="113"/>
      <c r="AA110" s="158"/>
      <c r="AB110" s="235"/>
    </row>
    <row r="111" spans="1:28" s="71" customFormat="1" ht="29.25" customHeight="1" x14ac:dyDescent="0.25">
      <c r="A111" s="93" t="s">
        <v>104</v>
      </c>
      <c r="B111" s="94"/>
      <c r="C111" s="113"/>
      <c r="D111" s="158"/>
      <c r="E111" s="158"/>
      <c r="F111" s="159"/>
      <c r="G111" s="113"/>
      <c r="H111" s="158"/>
      <c r="I111" s="158"/>
      <c r="J111" s="159"/>
      <c r="K111" s="113"/>
      <c r="L111" s="158"/>
      <c r="M111" s="158"/>
      <c r="N111" s="158"/>
      <c r="O111" s="159"/>
      <c r="P111" s="113"/>
      <c r="Q111" s="158"/>
      <c r="R111" s="158"/>
      <c r="S111" s="159"/>
      <c r="T111" s="113"/>
      <c r="U111" s="158"/>
      <c r="V111" s="159"/>
      <c r="W111" s="113"/>
      <c r="X111" s="158"/>
      <c r="Y111" s="159"/>
      <c r="Z111" s="113"/>
      <c r="AA111" s="158"/>
      <c r="AB111" s="235"/>
    </row>
    <row r="112" spans="1:28" s="71" customFormat="1" ht="29.25" customHeight="1" x14ac:dyDescent="0.25">
      <c r="A112" s="93" t="s">
        <v>105</v>
      </c>
      <c r="B112" s="94"/>
      <c r="C112" s="113"/>
      <c r="D112" s="158"/>
      <c r="E112" s="158"/>
      <c r="F112" s="159"/>
      <c r="G112" s="113"/>
      <c r="H112" s="158"/>
      <c r="I112" s="158"/>
      <c r="J112" s="159"/>
      <c r="K112" s="113"/>
      <c r="L112" s="158"/>
      <c r="M112" s="158"/>
      <c r="N112" s="158"/>
      <c r="O112" s="159"/>
      <c r="P112" s="113"/>
      <c r="Q112" s="158"/>
      <c r="R112" s="158"/>
      <c r="S112" s="159"/>
      <c r="T112" s="113"/>
      <c r="U112" s="158"/>
      <c r="V112" s="159"/>
      <c r="W112" s="113"/>
      <c r="X112" s="158"/>
      <c r="Y112" s="159"/>
      <c r="Z112" s="113"/>
      <c r="AA112" s="158"/>
      <c r="AB112" s="235"/>
    </row>
    <row r="113" spans="1:28" s="71" customFormat="1" ht="29.25" customHeight="1" x14ac:dyDescent="0.25">
      <c r="A113" s="93" t="s">
        <v>106</v>
      </c>
      <c r="B113" s="94"/>
      <c r="C113" s="113"/>
      <c r="D113" s="158"/>
      <c r="E113" s="158"/>
      <c r="F113" s="159"/>
      <c r="G113" s="113"/>
      <c r="H113" s="158"/>
      <c r="I113" s="158"/>
      <c r="J113" s="159"/>
      <c r="K113" s="113"/>
      <c r="L113" s="158"/>
      <c r="M113" s="158"/>
      <c r="N113" s="158"/>
      <c r="O113" s="159"/>
      <c r="P113" s="113"/>
      <c r="Q113" s="158"/>
      <c r="R113" s="158"/>
      <c r="S113" s="159"/>
      <c r="T113" s="113"/>
      <c r="U113" s="158"/>
      <c r="V113" s="159"/>
      <c r="W113" s="113"/>
      <c r="X113" s="158"/>
      <c r="Y113" s="159"/>
      <c r="Z113" s="113"/>
      <c r="AA113" s="158"/>
      <c r="AB113" s="235"/>
    </row>
    <row r="114" spans="1:28" s="71" customFormat="1" ht="29.25" customHeight="1" thickBot="1" x14ac:dyDescent="0.3">
      <c r="A114" s="135" t="s">
        <v>107</v>
      </c>
      <c r="B114" s="136"/>
      <c r="C114" s="137"/>
      <c r="D114" s="227"/>
      <c r="E114" s="227"/>
      <c r="F114" s="228"/>
      <c r="G114" s="137"/>
      <c r="H114" s="227"/>
      <c r="I114" s="227"/>
      <c r="J114" s="228"/>
      <c r="K114" s="137"/>
      <c r="L114" s="227"/>
      <c r="M114" s="227"/>
      <c r="N114" s="227"/>
      <c r="O114" s="228"/>
      <c r="P114" s="137"/>
      <c r="Q114" s="227"/>
      <c r="R114" s="227"/>
      <c r="S114" s="228"/>
      <c r="T114" s="137"/>
      <c r="U114" s="227"/>
      <c r="V114" s="228"/>
      <c r="W114" s="137"/>
      <c r="X114" s="227"/>
      <c r="Y114" s="228"/>
      <c r="Z114" s="137"/>
      <c r="AA114" s="227"/>
      <c r="AB114" s="236"/>
    </row>
    <row r="115" spans="1:28" ht="18" x14ac:dyDescent="0.25">
      <c r="A115" s="33"/>
      <c r="B115" s="54"/>
      <c r="C115" s="54"/>
      <c r="D115" s="54"/>
      <c r="E115" s="54"/>
      <c r="F115" s="54"/>
      <c r="G115" s="54"/>
      <c r="H115" s="54"/>
      <c r="I115" s="54"/>
      <c r="J115" s="5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8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8" x14ac:dyDescent="0.25">
      <c r="A118" s="33"/>
      <c r="B118" s="160" t="s">
        <v>113</v>
      </c>
      <c r="C118" s="160"/>
      <c r="D118" s="73"/>
      <c r="E118" s="73"/>
      <c r="F118" s="73"/>
      <c r="G118" s="33"/>
      <c r="H118" s="33"/>
      <c r="I118" s="33"/>
      <c r="J118" s="33"/>
      <c r="K118" s="33"/>
      <c r="L118" s="160" t="s">
        <v>114</v>
      </c>
      <c r="M118" s="160"/>
      <c r="N118" s="160"/>
      <c r="O118" s="160"/>
      <c r="P118" s="160"/>
      <c r="Q118" s="73"/>
      <c r="R118" s="73"/>
      <c r="S118" s="73"/>
      <c r="T118" s="73"/>
      <c r="U118" s="73"/>
      <c r="V118" s="33"/>
      <c r="W118" s="160" t="s">
        <v>114</v>
      </c>
      <c r="X118" s="160"/>
      <c r="Y118" s="160"/>
      <c r="Z118" s="160"/>
      <c r="AA118" s="160"/>
      <c r="AB118" s="160"/>
    </row>
    <row r="119" spans="1:28" ht="18" x14ac:dyDescent="0.25">
      <c r="A119" s="33"/>
      <c r="B119" s="160">
        <f>W7</f>
        <v>0</v>
      </c>
      <c r="C119" s="160"/>
      <c r="D119" s="73"/>
      <c r="E119" s="73"/>
      <c r="F119" s="73"/>
      <c r="G119" s="33"/>
      <c r="H119" s="33"/>
      <c r="I119" s="33"/>
      <c r="J119" s="33"/>
      <c r="K119" s="33"/>
      <c r="L119" s="160" t="s">
        <v>108</v>
      </c>
      <c r="M119" s="160"/>
      <c r="N119" s="160"/>
      <c r="O119" s="160"/>
      <c r="P119" s="160"/>
      <c r="Q119" s="73"/>
      <c r="R119" s="73"/>
      <c r="S119" s="73"/>
      <c r="T119" s="73"/>
      <c r="U119" s="73"/>
      <c r="V119" s="33"/>
      <c r="W119" s="160" t="s">
        <v>108</v>
      </c>
      <c r="X119" s="160"/>
      <c r="Y119" s="160"/>
      <c r="Z119" s="160"/>
      <c r="AA119" s="160"/>
      <c r="AB119" s="160"/>
    </row>
    <row r="120" spans="1:28" ht="18" x14ac:dyDescent="0.25">
      <c r="A120" s="33"/>
      <c r="B120" s="160" t="s">
        <v>109</v>
      </c>
      <c r="C120" s="160"/>
      <c r="D120" s="73"/>
      <c r="E120" s="73"/>
      <c r="F120" s="73"/>
      <c r="G120" s="33"/>
      <c r="H120" s="33"/>
      <c r="I120" s="33"/>
      <c r="J120" s="33"/>
      <c r="K120" s="33"/>
      <c r="L120" s="160" t="s">
        <v>109</v>
      </c>
      <c r="M120" s="160"/>
      <c r="N120" s="160"/>
      <c r="O120" s="160"/>
      <c r="P120" s="160"/>
      <c r="Q120" s="73"/>
      <c r="R120" s="73"/>
      <c r="S120" s="73"/>
      <c r="T120" s="73"/>
      <c r="U120" s="73"/>
      <c r="V120" s="33"/>
      <c r="W120" s="160" t="s">
        <v>109</v>
      </c>
      <c r="X120" s="160"/>
      <c r="Y120" s="160"/>
      <c r="Z120" s="160"/>
      <c r="AA120" s="160"/>
      <c r="AB120" s="160"/>
    </row>
  </sheetData>
  <sheetProtection algorithmName="SHA-512" hashValue="Zdl7z9OrLs7l/PxtLdr9LAd8hq15oBhiLBIfJwaVOZ8wefniApwmdMF86Gbq7AFDnFEBajkF9nLCtFFKnfLsgQ==" saltValue="dl2FTTEdd0upC4tyQuGySA==" spinCount="100000" sheet="1" objects="1" scenarios="1"/>
  <protectedRanges>
    <protectedRange sqref="A87 A86:B86 A88:B88" name="Aralık1_1"/>
    <protectedRange sqref="B64:C73 I64:N73 T64:X73 O45:AB49 O35:AB42 B35:M49 W3:AB8 C4:J7 A2 A79:XFD85 A92:XFD102 A106:XFD120 B14:M28 O14:AB28 C86:XFD88" name="Aralık1"/>
    <protectedRange sqref="A2 C4:J7 W3:AB8 B14:M28 O14:AB28 B35:M49 O35:AB42 O45:AB49 B64:C73 I64:N73 T64:X73 A79:AB85 A92:AB102 A106:AB114 B118:AB120 C86:AB88" name="Araştırma Görevlisi Doktor"/>
  </protectedRanges>
  <mergeCells count="598"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</mergeCells>
  <dataValidations count="5">
    <dataValidation type="list" allowBlank="1" showInputMessage="1" showErrorMessage="1" sqref="W8:AB8" xr:uid="{77D22DB4-C0E9-49FF-BF31-C4F8F67047BD}">
      <formula1>$AG$5:$AG$15</formula1>
    </dataValidation>
    <dataValidation type="list" allowBlank="1" showInputMessage="1" showErrorMessage="1" sqref="B103:J103 B115:J116" xr:uid="{9435AAC7-A518-491A-9DEE-AC6F852C682C}">
      <formula1>$K$4:$K$34</formula1>
    </dataValidation>
    <dataValidation type="list" allowBlank="1" showInputMessage="1" showErrorMessage="1" sqref="B64 O14:R28 B14:B28 I64:N64" xr:uid="{9020258C-EA29-4F87-866C-D71F5F229D99}">
      <formula1>$C$7</formula1>
    </dataValidation>
    <dataValidation type="list" allowBlank="1" showInputMessage="1" showErrorMessage="1" sqref="W5:AB5" xr:uid="{78D0EBB1-F133-4EB3-B0AD-15FF2C99437D}">
      <formula1>$AD$18</formula1>
    </dataValidation>
    <dataValidation type="list" allowBlank="1" showInputMessage="1" showErrorMessage="1" sqref="W6:AB6" xr:uid="{B2726B62-36BE-4018-B0BB-9C4295793365}">
      <formula1>$AD$15:$AD$16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B2238D0-17B7-4469-9795-FB758F08A388}">
          <x14:formula1>
            <xm:f>Bilgi!$E$32</xm:f>
          </x14:formula1>
          <xm:sqref>T64:X73 O45:R49</xm:sqref>
        </x14:dataValidation>
        <x14:dataValidation type="list" allowBlank="1" showInputMessage="1" showErrorMessage="1" xr:uid="{A94BC22B-9757-4D09-B533-A34BF3BC6AB0}">
          <x14:formula1>
            <xm:f>Bilgi!$E$56:$E$57</xm:f>
          </x14:formula1>
          <xm:sqref>C5:J5</xm:sqref>
        </x14:dataValidation>
        <x14:dataValidation type="list" allowBlank="1" showInputMessage="1" showErrorMessage="1" xr:uid="{93E6E81E-41D6-4539-8D35-68C7B18C8034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D6BCA22-25E6-4734-A8D0-E47F0AE3FF49}">
          <x14:formula1>
            <xm:f>Bilgi!$B$35:$B$39</xm:f>
          </x14:formula1>
          <xm:sqref>P4</xm:sqref>
        </x14:dataValidation>
        <x14:dataValidation type="list" allowBlank="1" showInputMessage="1" showErrorMessage="1" xr:uid="{BA26AD56-8DBA-4451-BFCC-7CE891E7908C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710F3F5-09E9-4B28-A325-671A0FAE5B0D}">
          <x14:formula1>
            <xm:f>Bilgi!$G$3:$G$22</xm:f>
          </x14:formula1>
          <xm:sqref>C7:J7</xm:sqref>
        </x14:dataValidation>
        <x14:dataValidation type="list" allowBlank="1" showInputMessage="1" showErrorMessage="1" xr:uid="{861D0206-678E-42EC-82A1-CCC13983F08A}">
          <x14:formula1>
            <xm:f>'Bilgi 2'!$E$28:$E$48</xm:f>
          </x14:formula1>
          <xm:sqref>A2:AB2</xm:sqref>
        </x14:dataValidation>
        <x14:dataValidation type="list" allowBlank="1" showInputMessage="1" showErrorMessage="1" xr:uid="{B092EE93-07D6-4F95-A990-00F8999ED5F5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6D10D4CA-3505-4D6D-AC81-53EB583EED47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44F22FC0-1332-4330-83CC-9C03EC1C063D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D981997D-75A2-40F9-81D0-EF6115E410A9}">
          <x14:formula1>
            <xm:f>Bilgi!$E$2:$E$20</xm:f>
          </x14:formula1>
          <xm:sqref>P43:P44 K7:N7</xm:sqref>
        </x14:dataValidation>
        <x14:dataValidation type="list" allowBlank="1" showInputMessage="1" showErrorMessage="1" xr:uid="{5D447955-CD56-4804-AD4C-381ACBB879C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9D190F4C-281B-4CCE-97A7-297431734E9D}">
          <x14:formula1>
            <xm:f>Bilgi!$E$3:$E$23</xm:f>
          </x14:formula1>
          <xm:sqref>B35:B49 B65:C73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C12"/>
  <sheetViews>
    <sheetView workbookViewId="0">
      <selection activeCell="M13" sqref="M13"/>
    </sheetView>
  </sheetViews>
  <sheetFormatPr defaultRowHeight="14.25" x14ac:dyDescent="0.2"/>
  <cols>
    <col min="1" max="2" width="9.140625" style="16"/>
    <col min="3" max="3" width="95.85546875" style="16" customWidth="1"/>
    <col min="4" max="16384" width="9.140625" style="16"/>
  </cols>
  <sheetData>
    <row r="2" spans="1:3" x14ac:dyDescent="0.2">
      <c r="B2" s="240" t="s">
        <v>231</v>
      </c>
      <c r="C2" s="240"/>
    </row>
    <row r="3" spans="1:3" ht="32.25" customHeight="1" x14ac:dyDescent="0.2">
      <c r="B3" s="18">
        <v>1</v>
      </c>
      <c r="C3" s="21" t="s">
        <v>262</v>
      </c>
    </row>
    <row r="4" spans="1:3" ht="32.25" customHeight="1" x14ac:dyDescent="0.2">
      <c r="B4" s="18">
        <v>2</v>
      </c>
      <c r="C4" s="17" t="s">
        <v>232</v>
      </c>
    </row>
    <row r="5" spans="1:3" ht="32.25" customHeight="1" x14ac:dyDescent="0.2">
      <c r="B5" s="18">
        <v>3</v>
      </c>
      <c r="C5" s="17" t="s">
        <v>233</v>
      </c>
    </row>
    <row r="6" spans="1:3" ht="32.25" customHeight="1" x14ac:dyDescent="0.2">
      <c r="B6" s="18">
        <v>4</v>
      </c>
      <c r="C6" s="17" t="s">
        <v>234</v>
      </c>
    </row>
    <row r="7" spans="1:3" ht="32.25" customHeight="1" x14ac:dyDescent="0.2">
      <c r="B7" s="18">
        <v>5</v>
      </c>
      <c r="C7" s="17" t="s">
        <v>235</v>
      </c>
    </row>
    <row r="8" spans="1:3" ht="32.25" customHeight="1" x14ac:dyDescent="0.2">
      <c r="B8" s="18">
        <v>6</v>
      </c>
      <c r="C8" s="17" t="s">
        <v>236</v>
      </c>
    </row>
    <row r="9" spans="1:3" ht="32.25" customHeight="1" x14ac:dyDescent="0.2">
      <c r="B9" s="18">
        <v>7</v>
      </c>
      <c r="C9" s="17" t="s">
        <v>237</v>
      </c>
    </row>
    <row r="10" spans="1:3" ht="33" customHeight="1" x14ac:dyDescent="0.2">
      <c r="B10" s="20">
        <v>8</v>
      </c>
      <c r="C10" s="17" t="s">
        <v>270</v>
      </c>
    </row>
    <row r="11" spans="1:3" ht="42.75" x14ac:dyDescent="0.2">
      <c r="B11" s="20">
        <v>9</v>
      </c>
      <c r="C11" s="17" t="s">
        <v>272</v>
      </c>
    </row>
    <row r="12" spans="1:3" s="20" customFormat="1" ht="48" customHeight="1" x14ac:dyDescent="0.2">
      <c r="A12" s="16"/>
      <c r="B12" s="20">
        <v>10</v>
      </c>
      <c r="C12" s="77" t="s">
        <v>277</v>
      </c>
    </row>
  </sheetData>
  <mergeCells count="1">
    <mergeCell ref="B2:C2"/>
  </mergeCells>
  <hyperlinks>
    <hyperlink ref="C3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7"/>
  <sheetViews>
    <sheetView showFormulas="1" showGridLines="0" workbookViewId="0">
      <pane ySplit="1" topLeftCell="A2" activePane="bottomLeft" state="frozen"/>
      <selection activeCell="E34" sqref="E34:E46"/>
      <selection pane="bottomLeft" activeCell="G34" sqref="G34"/>
    </sheetView>
  </sheetViews>
  <sheetFormatPr defaultRowHeight="12" x14ac:dyDescent="0.2"/>
  <cols>
    <col min="1" max="1" width="17.5703125" style="4" bestFit="1" customWidth="1"/>
    <col min="2" max="2" width="12.7109375" style="4" bestFit="1" customWidth="1"/>
    <col min="3" max="3" width="33.42578125" style="12" customWidth="1"/>
    <col min="4" max="4" width="3.140625" style="4" customWidth="1"/>
    <col min="5" max="5" width="34.85546875" style="4" bestFit="1" customWidth="1"/>
    <col min="6" max="6" width="9.140625" style="4"/>
    <col min="7" max="7" width="17.5703125" style="4" bestFit="1" customWidth="1"/>
    <col min="8" max="16384" width="9.140625" style="4"/>
  </cols>
  <sheetData>
    <row r="1" spans="1:7" x14ac:dyDescent="0.2">
      <c r="A1" s="7" t="s">
        <v>184</v>
      </c>
      <c r="B1" s="7" t="s">
        <v>183</v>
      </c>
      <c r="C1" s="11" t="s">
        <v>187</v>
      </c>
      <c r="E1" s="7" t="s">
        <v>174</v>
      </c>
      <c r="G1" s="4" t="s">
        <v>266</v>
      </c>
    </row>
    <row r="2" spans="1:7" x14ac:dyDescent="0.2">
      <c r="A2" s="8" t="s">
        <v>39</v>
      </c>
      <c r="B2" s="83" t="s">
        <v>218</v>
      </c>
      <c r="C2" s="84">
        <f>IF(A2='Öğr.Üyesi-Öğr.Gör.'!$B$14,1,0)</f>
        <v>0</v>
      </c>
      <c r="E2" s="80"/>
      <c r="F2" s="81"/>
      <c r="G2" s="9"/>
    </row>
    <row r="3" spans="1:7" ht="15" x14ac:dyDescent="0.25">
      <c r="A3" s="8" t="s">
        <v>39</v>
      </c>
      <c r="B3" s="83" t="s">
        <v>202</v>
      </c>
      <c r="C3" s="84">
        <f>IF(A3='Öğr.Üyesi-Öğr.Gör.'!$B$14,C2+1,0)</f>
        <v>0</v>
      </c>
      <c r="E3" s="80" t="s">
        <v>37</v>
      </c>
      <c r="F3" s="86" t="s">
        <v>328</v>
      </c>
      <c r="G3" s="8" t="s">
        <v>37</v>
      </c>
    </row>
    <row r="4" spans="1:7" ht="15" x14ac:dyDescent="0.25">
      <c r="A4" s="8" t="s">
        <v>39</v>
      </c>
      <c r="B4" s="83" t="s">
        <v>203</v>
      </c>
      <c r="C4" s="84">
        <f>IF(A4='Öğr.Üyesi-Öğr.Gör.'!$B$14,C3+1,0)</f>
        <v>0</v>
      </c>
      <c r="E4" s="80" t="s">
        <v>27</v>
      </c>
      <c r="F4" s="86" t="s">
        <v>327</v>
      </c>
      <c r="G4" s="9" t="s">
        <v>27</v>
      </c>
    </row>
    <row r="5" spans="1:7" ht="15" x14ac:dyDescent="0.25">
      <c r="A5" s="8" t="s">
        <v>39</v>
      </c>
      <c r="B5" s="83" t="s">
        <v>133</v>
      </c>
      <c r="C5" s="84">
        <f>IF(A5='Öğr.Üyesi-Öğr.Gör.'!$B$14,C4+1,0)</f>
        <v>0</v>
      </c>
      <c r="E5" s="80" t="s">
        <v>38</v>
      </c>
      <c r="F5" s="86" t="s">
        <v>329</v>
      </c>
      <c r="G5" s="9" t="s">
        <v>38</v>
      </c>
    </row>
    <row r="6" spans="1:7" ht="15" x14ac:dyDescent="0.25">
      <c r="A6" s="8" t="s">
        <v>39</v>
      </c>
      <c r="B6" s="83" t="s">
        <v>132</v>
      </c>
      <c r="C6" s="84">
        <f>IF(A6='Öğr.Üyesi-Öğr.Gör.'!$B$14,C5+1,0)</f>
        <v>0</v>
      </c>
      <c r="E6" s="80" t="s">
        <v>39</v>
      </c>
      <c r="F6" s="86" t="s">
        <v>189</v>
      </c>
      <c r="G6" s="8" t="s">
        <v>39</v>
      </c>
    </row>
    <row r="7" spans="1:7" ht="15" x14ac:dyDescent="0.25">
      <c r="A7" s="8" t="s">
        <v>39</v>
      </c>
      <c r="B7" s="83" t="s">
        <v>217</v>
      </c>
      <c r="C7" s="84">
        <f>IF(A7='Öğr.Üyesi-Öğr.Gör.'!$B$14,C6+1,0)</f>
        <v>0</v>
      </c>
      <c r="E7" s="80" t="s">
        <v>40</v>
      </c>
      <c r="F7" s="86" t="s">
        <v>313</v>
      </c>
      <c r="G7" s="8" t="s">
        <v>40</v>
      </c>
    </row>
    <row r="8" spans="1:7" ht="15" x14ac:dyDescent="0.25">
      <c r="A8" s="8" t="s">
        <v>39</v>
      </c>
      <c r="B8" s="83" t="s">
        <v>119</v>
      </c>
      <c r="C8" s="84">
        <f>IF(A8='Öğr.Üyesi-Öğr.Gör.'!$B$14,C7+1,0)</f>
        <v>0</v>
      </c>
      <c r="E8" s="80" t="s">
        <v>25</v>
      </c>
      <c r="F8" s="86" t="s">
        <v>312</v>
      </c>
      <c r="G8" s="9" t="s">
        <v>25</v>
      </c>
    </row>
    <row r="9" spans="1:7" ht="15" x14ac:dyDescent="0.25">
      <c r="A9" s="78" t="s">
        <v>40</v>
      </c>
      <c r="B9" s="79" t="s">
        <v>124</v>
      </c>
      <c r="C9" s="84">
        <f>IF(A9='Öğr.Üyesi-Öğr.Gör.'!$B$14,C8+1,0)</f>
        <v>0</v>
      </c>
      <c r="E9" s="81" t="s">
        <v>301</v>
      </c>
      <c r="F9" s="86" t="s">
        <v>326</v>
      </c>
      <c r="G9" s="8" t="s">
        <v>28</v>
      </c>
    </row>
    <row r="10" spans="1:7" ht="15" x14ac:dyDescent="0.25">
      <c r="A10" s="78" t="s">
        <v>40</v>
      </c>
      <c r="B10" s="79" t="s">
        <v>120</v>
      </c>
      <c r="C10" s="84">
        <f>IF(A10='Öğr.Üyesi-Öğr.Gör.'!$B$14,C9+1,0)</f>
        <v>0</v>
      </c>
      <c r="E10" s="80" t="s">
        <v>28</v>
      </c>
      <c r="F10" s="86" t="s">
        <v>311</v>
      </c>
      <c r="G10" s="9" t="s">
        <v>304</v>
      </c>
    </row>
    <row r="11" spans="1:7" ht="15" x14ac:dyDescent="0.25">
      <c r="A11" s="78" t="s">
        <v>40</v>
      </c>
      <c r="B11" s="79" t="s">
        <v>135</v>
      </c>
      <c r="C11" s="84">
        <f>IF(A11='Öğr.Üyesi-Öğr.Gör.'!$B$14,C10+1,0)</f>
        <v>0</v>
      </c>
      <c r="E11" s="80" t="s">
        <v>304</v>
      </c>
      <c r="F11" s="86" t="s">
        <v>319</v>
      </c>
      <c r="G11" s="4" t="s">
        <v>301</v>
      </c>
    </row>
    <row r="12" spans="1:7" ht="15" x14ac:dyDescent="0.25">
      <c r="A12" s="78" t="s">
        <v>40</v>
      </c>
      <c r="B12" s="79" t="s">
        <v>135</v>
      </c>
      <c r="C12" s="84">
        <f>IF(A12='Öğr.Üyesi-Öğr.Gör.'!$B$14,C11+1,0)</f>
        <v>0</v>
      </c>
      <c r="E12" s="81" t="s">
        <v>303</v>
      </c>
      <c r="F12" s="86" t="s">
        <v>318</v>
      </c>
      <c r="G12" s="9" t="s">
        <v>41</v>
      </c>
    </row>
    <row r="13" spans="1:7" ht="15" x14ac:dyDescent="0.25">
      <c r="A13" s="78" t="s">
        <v>40</v>
      </c>
      <c r="B13" s="79" t="s">
        <v>121</v>
      </c>
      <c r="C13" s="84">
        <f>IF(A13='Öğr.Üyesi-Öğr.Gör.'!$B$14,C12+1,0)</f>
        <v>0</v>
      </c>
      <c r="E13" s="80" t="s">
        <v>41</v>
      </c>
      <c r="F13" s="86" t="s">
        <v>310</v>
      </c>
      <c r="G13" s="8" t="s">
        <v>278</v>
      </c>
    </row>
    <row r="14" spans="1:7" ht="15" x14ac:dyDescent="0.25">
      <c r="A14" s="78" t="s">
        <v>40</v>
      </c>
      <c r="B14" s="79" t="s">
        <v>217</v>
      </c>
      <c r="C14" s="84">
        <f>IF(A14='Öğr.Üyesi-Öğr.Gör.'!$B$14,C13+1,0)</f>
        <v>0</v>
      </c>
      <c r="E14" s="80" t="s">
        <v>278</v>
      </c>
      <c r="F14" s="86" t="s">
        <v>309</v>
      </c>
      <c r="G14" s="9" t="s">
        <v>29</v>
      </c>
    </row>
    <row r="15" spans="1:7" ht="15" x14ac:dyDescent="0.25">
      <c r="A15" s="78" t="s">
        <v>40</v>
      </c>
      <c r="B15" s="79" t="s">
        <v>136</v>
      </c>
      <c r="C15" s="84">
        <f>IF(A15='Öğr.Üyesi-Öğr.Gör.'!$B$14,C14+1,0)</f>
        <v>0</v>
      </c>
      <c r="E15" s="80" t="s">
        <v>29</v>
      </c>
      <c r="F15" s="86" t="s">
        <v>308</v>
      </c>
      <c r="G15" s="8" t="s">
        <v>13</v>
      </c>
    </row>
    <row r="16" spans="1:7" ht="15" x14ac:dyDescent="0.25">
      <c r="A16" s="78" t="s">
        <v>40</v>
      </c>
      <c r="B16" s="79" t="s">
        <v>119</v>
      </c>
      <c r="C16" s="84">
        <f>IF(A16='Öğr.Üyesi-Öğr.Gör.'!$B$14,C15+1,0)</f>
        <v>0</v>
      </c>
      <c r="E16" s="80" t="s">
        <v>13</v>
      </c>
      <c r="F16" s="86" t="s">
        <v>307</v>
      </c>
      <c r="G16" s="9" t="s">
        <v>30</v>
      </c>
    </row>
    <row r="17" spans="1:7" ht="15" x14ac:dyDescent="0.25">
      <c r="A17" s="8" t="s">
        <v>25</v>
      </c>
      <c r="B17" s="83" t="s">
        <v>210</v>
      </c>
      <c r="C17" s="84">
        <f>IF(A17='Öğr.Üyesi-Öğr.Gör.'!$B$14,C16+1,0)</f>
        <v>0</v>
      </c>
      <c r="E17" s="80" t="s">
        <v>30</v>
      </c>
      <c r="F17" s="86" t="s">
        <v>306</v>
      </c>
      <c r="G17" s="8" t="s">
        <v>42</v>
      </c>
    </row>
    <row r="18" spans="1:7" ht="15" x14ac:dyDescent="0.25">
      <c r="A18" s="8" t="s">
        <v>25</v>
      </c>
      <c r="B18" s="83" t="s">
        <v>137</v>
      </c>
      <c r="C18" s="84">
        <f>IF(A18='Öğr.Üyesi-Öğr.Gör.'!$B$14,C17+1,0)</f>
        <v>0</v>
      </c>
      <c r="E18" s="80" t="s">
        <v>42</v>
      </c>
      <c r="F18" s="86" t="s">
        <v>305</v>
      </c>
      <c r="G18" s="8" t="s">
        <v>33</v>
      </c>
    </row>
    <row r="19" spans="1:7" ht="15" x14ac:dyDescent="0.25">
      <c r="A19" s="8" t="s">
        <v>25</v>
      </c>
      <c r="B19" s="83" t="s">
        <v>138</v>
      </c>
      <c r="C19" s="84">
        <f>IF(A19='Öğr.Üyesi-Öğr.Gör.'!$B$14,C18+1,0)</f>
        <v>0</v>
      </c>
      <c r="E19" s="80" t="s">
        <v>33</v>
      </c>
      <c r="F19" s="86" t="s">
        <v>325</v>
      </c>
      <c r="G19" s="9" t="s">
        <v>293</v>
      </c>
    </row>
    <row r="20" spans="1:7" ht="15" x14ac:dyDescent="0.25">
      <c r="A20" s="8" t="s">
        <v>25</v>
      </c>
      <c r="B20" s="83" t="s">
        <v>139</v>
      </c>
      <c r="C20" s="84">
        <f>IF(A20='Öğr.Üyesi-Öğr.Gör.'!$B$14,C19+1,0)</f>
        <v>0</v>
      </c>
      <c r="E20" s="80" t="s">
        <v>293</v>
      </c>
      <c r="F20" s="86" t="s">
        <v>324</v>
      </c>
      <c r="G20" s="8" t="s">
        <v>31</v>
      </c>
    </row>
    <row r="21" spans="1:7" ht="15" x14ac:dyDescent="0.25">
      <c r="A21" s="8" t="s">
        <v>25</v>
      </c>
      <c r="B21" s="83" t="s">
        <v>141</v>
      </c>
      <c r="C21" s="84">
        <f>IF(A21='Öğr.Üyesi-Öğr.Gör.'!$B$14,C20+1,0)</f>
        <v>0</v>
      </c>
      <c r="E21" s="80" t="s">
        <v>31</v>
      </c>
      <c r="F21" s="86" t="s">
        <v>323</v>
      </c>
      <c r="G21" s="13" t="s">
        <v>224</v>
      </c>
    </row>
    <row r="22" spans="1:7" ht="15" x14ac:dyDescent="0.25">
      <c r="A22" s="8" t="s">
        <v>25</v>
      </c>
      <c r="B22" s="83" t="s">
        <v>211</v>
      </c>
      <c r="C22" s="84">
        <f>IF(A22='Öğr.Üyesi-Öğr.Gör.'!$B$14,C21+1,0)</f>
        <v>0</v>
      </c>
      <c r="E22" s="82" t="s">
        <v>224</v>
      </c>
      <c r="F22" s="86" t="s">
        <v>322</v>
      </c>
      <c r="G22" s="15" t="s">
        <v>35</v>
      </c>
    </row>
    <row r="23" spans="1:7" ht="15" x14ac:dyDescent="0.25">
      <c r="A23" s="8" t="s">
        <v>25</v>
      </c>
      <c r="B23" s="83" t="s">
        <v>142</v>
      </c>
      <c r="C23" s="84">
        <f>IF(A23='Öğr.Üyesi-Öğr.Gör.'!$B$14,C22+1,0)</f>
        <v>0</v>
      </c>
      <c r="E23" s="82" t="s">
        <v>35</v>
      </c>
      <c r="F23" s="86" t="s">
        <v>317</v>
      </c>
    </row>
    <row r="24" spans="1:7" x14ac:dyDescent="0.2">
      <c r="A24" s="78" t="s">
        <v>28</v>
      </c>
      <c r="B24" s="79" t="s">
        <v>285</v>
      </c>
      <c r="C24" s="84">
        <f>IF(A24='Öğr.Üyesi-Öğr.Gör.'!$B$14,C23+1,0)</f>
        <v>0</v>
      </c>
    </row>
    <row r="25" spans="1:7" x14ac:dyDescent="0.2">
      <c r="A25" s="78" t="s">
        <v>28</v>
      </c>
      <c r="B25" s="79" t="s">
        <v>146</v>
      </c>
      <c r="C25" s="84">
        <f>IF(A25='Öğr.Üyesi-Öğr.Gör.'!$B$14,C24+1,0)</f>
        <v>0</v>
      </c>
    </row>
    <row r="26" spans="1:7" x14ac:dyDescent="0.2">
      <c r="A26" s="78" t="s">
        <v>28</v>
      </c>
      <c r="B26" s="79" t="s">
        <v>147</v>
      </c>
      <c r="C26" s="84">
        <f>IF(A26='Öğr.Üyesi-Öğr.Gör.'!$B$14,C25+1,0)</f>
        <v>0</v>
      </c>
    </row>
    <row r="27" spans="1:7" ht="15" x14ac:dyDescent="0.25">
      <c r="A27" s="78" t="s">
        <v>28</v>
      </c>
      <c r="B27" s="79" t="s">
        <v>144</v>
      </c>
      <c r="C27" s="84">
        <f>IF(A27='Öğr.Üyesi-Öğr.Gör.'!$B$14,C26+1,0)</f>
        <v>0</v>
      </c>
      <c r="E27"/>
    </row>
    <row r="28" spans="1:7" ht="15" x14ac:dyDescent="0.25">
      <c r="A28" s="78" t="s">
        <v>28</v>
      </c>
      <c r="B28" s="79" t="s">
        <v>145</v>
      </c>
      <c r="C28" s="84">
        <f>IF(A28='Öğr.Üyesi-Öğr.Gör.'!$B$14,C27+1,0)</f>
        <v>0</v>
      </c>
      <c r="E28"/>
    </row>
    <row r="29" spans="1:7" ht="15" x14ac:dyDescent="0.25">
      <c r="A29" s="8" t="s">
        <v>41</v>
      </c>
      <c r="B29" s="83" t="s">
        <v>149</v>
      </c>
      <c r="C29" s="84">
        <f>IF(A29='Öğr.Üyesi-Öğr.Gör.'!$B$14,C28+1,0)</f>
        <v>0</v>
      </c>
      <c r="E29"/>
    </row>
    <row r="30" spans="1:7" ht="15" x14ac:dyDescent="0.25">
      <c r="A30" s="8" t="s">
        <v>41</v>
      </c>
      <c r="B30" s="83" t="s">
        <v>148</v>
      </c>
      <c r="C30" s="84">
        <f>IF(A30='Öğr.Üyesi-Öğr.Gör.'!$B$14,C29+1,0)</f>
        <v>0</v>
      </c>
      <c r="E30" t="s">
        <v>259</v>
      </c>
    </row>
    <row r="31" spans="1:7" x14ac:dyDescent="0.2">
      <c r="A31" s="8" t="s">
        <v>41</v>
      </c>
      <c r="B31" s="83" t="s">
        <v>148</v>
      </c>
      <c r="C31" s="84">
        <f>IF(A31='Öğr.Üyesi-Öğr.Gör.'!$B$14,C30+1,0)</f>
        <v>0</v>
      </c>
      <c r="E31" s="9"/>
    </row>
    <row r="32" spans="1:7" x14ac:dyDescent="0.2">
      <c r="A32" s="8" t="s">
        <v>41</v>
      </c>
      <c r="B32" s="83" t="s">
        <v>123</v>
      </c>
      <c r="C32" s="84">
        <f>IF(A32='Öğr.Üyesi-Öğr.Gör.'!$B$14,C31+1,0)</f>
        <v>0</v>
      </c>
      <c r="E32" s="8" t="s">
        <v>40</v>
      </c>
    </row>
    <row r="33" spans="1:5" x14ac:dyDescent="0.2">
      <c r="A33" s="8" t="s">
        <v>41</v>
      </c>
      <c r="B33" s="83" t="s">
        <v>119</v>
      </c>
      <c r="C33" s="84">
        <f>IF(A33='Öğr.Üyesi-Öğr.Gör.'!$B$14,C32+1,0)</f>
        <v>0</v>
      </c>
    </row>
    <row r="34" spans="1:5" ht="15" x14ac:dyDescent="0.25">
      <c r="A34" s="78" t="s">
        <v>278</v>
      </c>
      <c r="B34" s="79" t="s">
        <v>150</v>
      </c>
      <c r="C34" s="84">
        <f>IF(A34='Öğr.Üyesi-Öğr.Gör.'!$B$14,C33+1,0)</f>
        <v>0</v>
      </c>
      <c r="E34" t="s">
        <v>260</v>
      </c>
    </row>
    <row r="35" spans="1:5" x14ac:dyDescent="0.2">
      <c r="A35" s="8" t="s">
        <v>29</v>
      </c>
      <c r="B35" s="83" t="s">
        <v>213</v>
      </c>
      <c r="C35" s="84">
        <f>IF(A35='Öğr.Üyesi-Öğr.Gör.'!$B$14,C34+1,0)</f>
        <v>0</v>
      </c>
      <c r="E35" s="19"/>
    </row>
    <row r="36" spans="1:5" x14ac:dyDescent="0.2">
      <c r="A36" s="8" t="s">
        <v>29</v>
      </c>
      <c r="B36" s="83" t="s">
        <v>214</v>
      </c>
      <c r="C36" s="84">
        <f>IF(A36='Öğr.Üyesi-Öğr.Gör.'!$B$14,C35+1,0)</f>
        <v>0</v>
      </c>
      <c r="E36" s="19" t="s">
        <v>37</v>
      </c>
    </row>
    <row r="37" spans="1:5" x14ac:dyDescent="0.2">
      <c r="A37" s="8" t="s">
        <v>29</v>
      </c>
      <c r="B37" s="83" t="s">
        <v>203</v>
      </c>
      <c r="C37" s="84">
        <f>IF(A37='Öğr.Üyesi-Öğr.Gör.'!$B$14,C36+1,0)</f>
        <v>0</v>
      </c>
      <c r="E37" s="19" t="s">
        <v>27</v>
      </c>
    </row>
    <row r="38" spans="1:5" x14ac:dyDescent="0.2">
      <c r="A38" s="8" t="s">
        <v>29</v>
      </c>
      <c r="B38" s="83" t="s">
        <v>216</v>
      </c>
      <c r="C38" s="84">
        <f>IF(A38='Öğr.Üyesi-Öğr.Gör.'!$B$14,C37+1,0)</f>
        <v>0</v>
      </c>
      <c r="E38" s="19" t="s">
        <v>38</v>
      </c>
    </row>
    <row r="39" spans="1:5" x14ac:dyDescent="0.2">
      <c r="A39" s="8" t="s">
        <v>29</v>
      </c>
      <c r="B39" s="83" t="s">
        <v>215</v>
      </c>
      <c r="C39" s="84">
        <f>IF(A39='Öğr.Üyesi-Öğr.Gör.'!$B$14,C38+1,0)</f>
        <v>0</v>
      </c>
      <c r="E39" s="19" t="s">
        <v>39</v>
      </c>
    </row>
    <row r="40" spans="1:5" x14ac:dyDescent="0.2">
      <c r="A40" s="78" t="s">
        <v>13</v>
      </c>
      <c r="B40" s="79" t="s">
        <v>91</v>
      </c>
      <c r="C40" s="84">
        <f>IF(A40='Öğr.Üyesi-Öğr.Gör.'!$B$14,C39+1,0)</f>
        <v>0</v>
      </c>
      <c r="E40" s="19" t="s">
        <v>40</v>
      </c>
    </row>
    <row r="41" spans="1:5" x14ac:dyDescent="0.2">
      <c r="A41" s="78" t="s">
        <v>13</v>
      </c>
      <c r="B41" s="79" t="s">
        <v>156</v>
      </c>
      <c r="C41" s="84">
        <f>IF(A41='Öğr.Üyesi-Öğr.Gör.'!$B$14,C40+1,0)</f>
        <v>0</v>
      </c>
      <c r="E41" s="19" t="s">
        <v>25</v>
      </c>
    </row>
    <row r="42" spans="1:5" x14ac:dyDescent="0.2">
      <c r="A42" s="8" t="s">
        <v>30</v>
      </c>
      <c r="B42" s="83" t="s">
        <v>160</v>
      </c>
      <c r="C42" s="84">
        <f>IF(A42='Öğr.Üyesi-Öğr.Gör.'!$B$14,C41+1,0)</f>
        <v>0</v>
      </c>
      <c r="E42" s="4" t="s">
        <v>301</v>
      </c>
    </row>
    <row r="43" spans="1:5" x14ac:dyDescent="0.2">
      <c r="A43" s="8" t="s">
        <v>30</v>
      </c>
      <c r="B43" s="83" t="s">
        <v>161</v>
      </c>
      <c r="C43" s="84">
        <f>IF(A43='Öğr.Üyesi-Öğr.Gör.'!$B$14,C42+1,0)</f>
        <v>0</v>
      </c>
      <c r="E43" s="19" t="s">
        <v>28</v>
      </c>
    </row>
    <row r="44" spans="1:5" x14ac:dyDescent="0.2">
      <c r="A44" s="8" t="s">
        <v>30</v>
      </c>
      <c r="B44" s="83" t="s">
        <v>125</v>
      </c>
      <c r="C44" s="84">
        <f>IF(A44='Öğr.Üyesi-Öğr.Gör.'!$B$14,C43+1,0)</f>
        <v>0</v>
      </c>
      <c r="E44" s="19" t="s">
        <v>41</v>
      </c>
    </row>
    <row r="45" spans="1:5" x14ac:dyDescent="0.2">
      <c r="A45" s="8" t="s">
        <v>30</v>
      </c>
      <c r="B45" s="83" t="s">
        <v>162</v>
      </c>
      <c r="C45" s="84">
        <f>IF(A45='Öğr.Üyesi-Öğr.Gör.'!$B$14,C44+1,0)</f>
        <v>0</v>
      </c>
      <c r="E45" s="19" t="s">
        <v>261</v>
      </c>
    </row>
    <row r="46" spans="1:5" x14ac:dyDescent="0.2">
      <c r="A46" s="8" t="s">
        <v>30</v>
      </c>
      <c r="B46" s="83" t="s">
        <v>163</v>
      </c>
      <c r="C46" s="84">
        <f>IF(A46='Öğr.Üyesi-Öğr.Gör.'!$B$14,C45+1,0)</f>
        <v>0</v>
      </c>
      <c r="E46" s="19" t="s">
        <v>13</v>
      </c>
    </row>
    <row r="47" spans="1:5" x14ac:dyDescent="0.2">
      <c r="A47" s="78" t="s">
        <v>42</v>
      </c>
      <c r="B47" s="79" t="s">
        <v>212</v>
      </c>
      <c r="C47" s="84">
        <f>IF(A47='Öğr.Üyesi-Öğr.Gör.'!$B$14,C46+1,0)</f>
        <v>0</v>
      </c>
      <c r="E47" s="19" t="s">
        <v>30</v>
      </c>
    </row>
    <row r="48" spans="1:5" x14ac:dyDescent="0.2">
      <c r="A48" s="78" t="s">
        <v>42</v>
      </c>
      <c r="B48" s="79" t="s">
        <v>166</v>
      </c>
      <c r="C48" s="84">
        <f>IF(A48='Öğr.Üyesi-Öğr.Gör.'!$B$14,C47+1,0)</f>
        <v>0</v>
      </c>
      <c r="E48" s="19" t="s">
        <v>42</v>
      </c>
    </row>
    <row r="49" spans="1:5" x14ac:dyDescent="0.2">
      <c r="A49" s="78" t="s">
        <v>42</v>
      </c>
      <c r="B49" s="79" t="s">
        <v>164</v>
      </c>
      <c r="C49" s="84">
        <f>IF(A49='Öğr.Üyesi-Öğr.Gör.'!$B$14,C48+1,0)</f>
        <v>0</v>
      </c>
      <c r="E49" s="19" t="s">
        <v>303</v>
      </c>
    </row>
    <row r="50" spans="1:5" x14ac:dyDescent="0.2">
      <c r="A50" s="8" t="s">
        <v>303</v>
      </c>
      <c r="B50" s="78" t="s">
        <v>204</v>
      </c>
      <c r="C50" s="84">
        <f>IF(A50='Öğr.Üyesi-Öğr.Gör.'!$B$14,C49+1,0)</f>
        <v>0</v>
      </c>
      <c r="E50" s="19" t="s">
        <v>35</v>
      </c>
    </row>
    <row r="51" spans="1:5" x14ac:dyDescent="0.2">
      <c r="A51" s="8" t="s">
        <v>303</v>
      </c>
      <c r="B51" s="79" t="s">
        <v>134</v>
      </c>
      <c r="C51" s="84">
        <f>IF(A51='Öğr.Üyesi-Öğr.Gör.'!$B$14,C50+1,0)</f>
        <v>0</v>
      </c>
    </row>
    <row r="52" spans="1:5" x14ac:dyDescent="0.2">
      <c r="A52" s="8" t="s">
        <v>303</v>
      </c>
      <c r="B52" s="79" t="s">
        <v>286</v>
      </c>
      <c r="C52" s="84">
        <f>IF(A52='Öğr.Üyesi-Öğr.Gör.'!$B$14,C51+1,0)</f>
        <v>0</v>
      </c>
    </row>
    <row r="53" spans="1:5" x14ac:dyDescent="0.2">
      <c r="A53" s="8" t="s">
        <v>303</v>
      </c>
      <c r="B53" s="79" t="s">
        <v>167</v>
      </c>
      <c r="C53" s="84">
        <f>IF(A53='Öğr.Üyesi-Öğr.Gör.'!$B$14,C52+1,0)</f>
        <v>0</v>
      </c>
    </row>
    <row r="54" spans="1:5" x14ac:dyDescent="0.2">
      <c r="A54" s="8" t="s">
        <v>303</v>
      </c>
      <c r="B54" s="79" t="s">
        <v>170</v>
      </c>
      <c r="C54" s="84">
        <f>IF(A54='Öğr.Üyesi-Öğr.Gör.'!$B$14,C53+1,0)</f>
        <v>0</v>
      </c>
    </row>
    <row r="55" spans="1:5" ht="15" x14ac:dyDescent="0.25">
      <c r="A55" s="8" t="s">
        <v>303</v>
      </c>
      <c r="B55" s="79" t="s">
        <v>160</v>
      </c>
      <c r="C55" s="84">
        <f>IF(A55='Öğr.Üyesi-Öğr.Gör.'!$B$14,C54+1,0)</f>
        <v>0</v>
      </c>
      <c r="E55"/>
    </row>
    <row r="56" spans="1:5" x14ac:dyDescent="0.2">
      <c r="A56" s="8" t="s">
        <v>303</v>
      </c>
      <c r="B56" s="78" t="s">
        <v>213</v>
      </c>
      <c r="C56" s="84">
        <f>IF(A56='Öğr.Üyesi-Öğr.Gör.'!$B$14,C55+1,0)</f>
        <v>0</v>
      </c>
      <c r="E56" s="19" t="s">
        <v>229</v>
      </c>
    </row>
    <row r="57" spans="1:5" x14ac:dyDescent="0.2">
      <c r="A57" s="8" t="s">
        <v>303</v>
      </c>
      <c r="B57" s="79" t="s">
        <v>210</v>
      </c>
      <c r="C57" s="84">
        <f>IF(A57='Öğr.Üyesi-Öğr.Gör.'!$B$14,C56+1,0)</f>
        <v>0</v>
      </c>
      <c r="E57" s="19" t="s">
        <v>265</v>
      </c>
    </row>
    <row r="58" spans="1:5" x14ac:dyDescent="0.2">
      <c r="A58" s="8" t="s">
        <v>303</v>
      </c>
      <c r="B58" s="78" t="s">
        <v>297</v>
      </c>
      <c r="C58" s="84">
        <f>IF(A58='Öğr.Üyesi-Öğr.Gör.'!$B$14,C57+1,0)</f>
        <v>0</v>
      </c>
      <c r="E58" s="19" t="s">
        <v>287</v>
      </c>
    </row>
    <row r="59" spans="1:5" x14ac:dyDescent="0.2">
      <c r="A59" s="8" t="s">
        <v>303</v>
      </c>
      <c r="B59" s="79" t="s">
        <v>126</v>
      </c>
      <c r="C59" s="84">
        <f>IF(A59='Öğr.Üyesi-Öğr.Gör.'!$B$14,C58+1,0)</f>
        <v>0</v>
      </c>
      <c r="E59" s="19" t="s">
        <v>288</v>
      </c>
    </row>
    <row r="60" spans="1:5" ht="15" x14ac:dyDescent="0.25">
      <c r="A60" s="8" t="s">
        <v>303</v>
      </c>
      <c r="B60" s="79" t="s">
        <v>137</v>
      </c>
      <c r="C60" s="84">
        <f>IF(A60='Öğr.Üyesi-Öğr.Gör.'!$B$14,C59+1,0)</f>
        <v>0</v>
      </c>
      <c r="E60"/>
    </row>
    <row r="61" spans="1:5" ht="15" x14ac:dyDescent="0.25">
      <c r="A61" s="8" t="s">
        <v>303</v>
      </c>
      <c r="B61" s="78" t="s">
        <v>203</v>
      </c>
      <c r="C61" s="84">
        <f>IF(A61='Öğr.Üyesi-Öğr.Gör.'!$B$14,C60+1,0)</f>
        <v>0</v>
      </c>
      <c r="E61"/>
    </row>
    <row r="62" spans="1:5" ht="15" x14ac:dyDescent="0.25">
      <c r="A62" s="8" t="s">
        <v>303</v>
      </c>
      <c r="B62" s="79" t="s">
        <v>161</v>
      </c>
      <c r="C62" s="84">
        <f>IF(A62='Öğr.Üyesi-Öğr.Gör.'!$B$14,C61+1,0)</f>
        <v>0</v>
      </c>
      <c r="E62"/>
    </row>
    <row r="63" spans="1:5" ht="15" x14ac:dyDescent="0.25">
      <c r="A63" s="8" t="s">
        <v>303</v>
      </c>
      <c r="B63" s="78" t="s">
        <v>127</v>
      </c>
      <c r="C63" s="84">
        <f>IF(A63='Öğr.Üyesi-Öğr.Gör.'!$B$14,C62+1,0)</f>
        <v>0</v>
      </c>
      <c r="E63"/>
    </row>
    <row r="64" spans="1:5" ht="15" x14ac:dyDescent="0.25">
      <c r="A64" s="8" t="s">
        <v>303</v>
      </c>
      <c r="B64" s="79" t="s">
        <v>125</v>
      </c>
      <c r="C64" s="84">
        <f>IF(A64='Öğr.Üyesi-Öğr.Gör.'!$B$14,C63+1,0)</f>
        <v>0</v>
      </c>
      <c r="E64"/>
    </row>
    <row r="65" spans="1:5" ht="15" x14ac:dyDescent="0.25">
      <c r="A65" s="8" t="s">
        <v>303</v>
      </c>
      <c r="B65" s="79" t="s">
        <v>316</v>
      </c>
      <c r="C65" s="84">
        <f>IF(A65='Öğr.Üyesi-Öğr.Gör.'!$B$14,C64+1,0)</f>
        <v>0</v>
      </c>
      <c r="E65"/>
    </row>
    <row r="66" spans="1:5" ht="15" x14ac:dyDescent="0.25">
      <c r="A66" s="8" t="s">
        <v>303</v>
      </c>
      <c r="B66" s="79" t="s">
        <v>138</v>
      </c>
      <c r="C66" s="84">
        <f>IF(A66='Öğr.Üyesi-Öğr.Gör.'!$B$14,C65+1,0)</f>
        <v>0</v>
      </c>
      <c r="E66"/>
    </row>
    <row r="67" spans="1:5" ht="15" x14ac:dyDescent="0.25">
      <c r="A67" s="8" t="s">
        <v>303</v>
      </c>
      <c r="B67" s="79" t="s">
        <v>296</v>
      </c>
      <c r="C67" s="84">
        <f>IF(A67='Öğr.Üyesi-Öğr.Gör.'!$B$14,C66+1,0)</f>
        <v>0</v>
      </c>
      <c r="E67"/>
    </row>
    <row r="68" spans="1:5" ht="15" x14ac:dyDescent="0.25">
      <c r="A68" s="8" t="s">
        <v>303</v>
      </c>
      <c r="B68" s="79" t="s">
        <v>139</v>
      </c>
      <c r="C68" s="84">
        <f>IF(A68='Öğr.Üyesi-Öğr.Gör.'!$B$14,C67+1,0)</f>
        <v>0</v>
      </c>
      <c r="E68"/>
    </row>
    <row r="69" spans="1:5" ht="15" x14ac:dyDescent="0.25">
      <c r="A69" s="8" t="s">
        <v>303</v>
      </c>
      <c r="B69" s="79" t="s">
        <v>141</v>
      </c>
      <c r="C69" s="84">
        <f>IF(A69='Öğr.Üyesi-Öğr.Gör.'!$B$14,C68+1,0)</f>
        <v>0</v>
      </c>
      <c r="E69"/>
    </row>
    <row r="70" spans="1:5" ht="15" x14ac:dyDescent="0.25">
      <c r="A70" s="8" t="s">
        <v>303</v>
      </c>
      <c r="B70" s="78" t="s">
        <v>133</v>
      </c>
      <c r="C70" s="84">
        <f>IF(A70='Öğr.Üyesi-Öğr.Gör.'!$B$14,C69+1,0)</f>
        <v>0</v>
      </c>
      <c r="E70"/>
    </row>
    <row r="71" spans="1:5" ht="15" x14ac:dyDescent="0.25">
      <c r="A71" s="8" t="s">
        <v>303</v>
      </c>
      <c r="B71" s="78" t="s">
        <v>132</v>
      </c>
      <c r="C71" s="84">
        <f>IF(A71='Öğr.Üyesi-Öğr.Gör.'!$B$14,C70+1,0)</f>
        <v>0</v>
      </c>
      <c r="E71"/>
    </row>
    <row r="72" spans="1:5" ht="15" x14ac:dyDescent="0.25">
      <c r="A72" s="8" t="s">
        <v>303</v>
      </c>
      <c r="B72" s="79" t="s">
        <v>281</v>
      </c>
      <c r="C72" s="84">
        <f>IF(A72='Öğr.Üyesi-Öğr.Gör.'!$B$14,C71+1,0)</f>
        <v>0</v>
      </c>
      <c r="E72"/>
    </row>
    <row r="73" spans="1:5" ht="15" x14ac:dyDescent="0.25">
      <c r="A73" s="8" t="s">
        <v>303</v>
      </c>
      <c r="B73" s="79" t="s">
        <v>146</v>
      </c>
      <c r="C73" s="84">
        <f>IF(A73='Öğr.Üyesi-Öğr.Gör.'!$B$14,C72+1,0)</f>
        <v>0</v>
      </c>
      <c r="E73"/>
    </row>
    <row r="74" spans="1:5" ht="15" x14ac:dyDescent="0.25">
      <c r="A74" s="8" t="s">
        <v>303</v>
      </c>
      <c r="B74" s="79" t="s">
        <v>211</v>
      </c>
      <c r="C74" s="84">
        <f>IF(A74='Öğr.Üyesi-Öğr.Gör.'!$B$14,C73+1,0)</f>
        <v>0</v>
      </c>
      <c r="E74"/>
    </row>
    <row r="75" spans="1:5" ht="15" x14ac:dyDescent="0.25">
      <c r="A75" s="8" t="s">
        <v>303</v>
      </c>
      <c r="B75" s="79" t="s">
        <v>280</v>
      </c>
      <c r="C75" s="84">
        <f>IF(A75='Öğr.Üyesi-Öğr.Gör.'!$B$14,C74+1,0)</f>
        <v>0</v>
      </c>
      <c r="E75"/>
    </row>
    <row r="76" spans="1:5" ht="15" x14ac:dyDescent="0.25">
      <c r="A76" s="8" t="s">
        <v>303</v>
      </c>
      <c r="B76" s="79" t="s">
        <v>302</v>
      </c>
      <c r="C76" s="84">
        <f>IF(A76='Öğr.Üyesi-Öğr.Gör.'!$B$14,C75+1,0)</f>
        <v>0</v>
      </c>
      <c r="E76"/>
    </row>
    <row r="77" spans="1:5" ht="15" x14ac:dyDescent="0.25">
      <c r="A77" s="8" t="s">
        <v>303</v>
      </c>
      <c r="B77" s="85" t="s">
        <v>291</v>
      </c>
      <c r="C77" s="84">
        <f>IF(A77='Öğr.Üyesi-Öğr.Gör.'!$B$14,C76+1,0)</f>
        <v>0</v>
      </c>
      <c r="E77"/>
    </row>
    <row r="78" spans="1:5" ht="15" x14ac:dyDescent="0.25">
      <c r="A78" s="8" t="s">
        <v>303</v>
      </c>
      <c r="B78" s="88" t="s">
        <v>144</v>
      </c>
      <c r="C78" s="84">
        <f>IF(A78='Öğr.Üyesi-Öğr.Gör.'!$B$14,C77+1,0)</f>
        <v>0</v>
      </c>
      <c r="E78"/>
    </row>
    <row r="79" spans="1:5" ht="15" x14ac:dyDescent="0.25">
      <c r="A79" s="8" t="s">
        <v>303</v>
      </c>
      <c r="B79" s="88" t="s">
        <v>295</v>
      </c>
      <c r="C79" s="84">
        <f>IF(A79='Öğr.Üyesi-Öğr.Gör.'!$B$14,C78+1,0)</f>
        <v>0</v>
      </c>
      <c r="E79"/>
    </row>
    <row r="80" spans="1:5" ht="15" x14ac:dyDescent="0.25">
      <c r="A80" s="8" t="s">
        <v>303</v>
      </c>
      <c r="B80" s="88" t="s">
        <v>294</v>
      </c>
      <c r="C80" s="84">
        <f>IF(A80='Öğr.Üyesi-Öğr.Gör.'!$B$14,C79+1,0)</f>
        <v>0</v>
      </c>
      <c r="E80"/>
    </row>
    <row r="81" spans="1:5" ht="15" x14ac:dyDescent="0.25">
      <c r="A81" s="8" t="s">
        <v>303</v>
      </c>
      <c r="B81" s="88" t="s">
        <v>145</v>
      </c>
      <c r="C81" s="84">
        <f>IF(A81='Öğr.Üyesi-Öğr.Gör.'!$B$14,C80+1,0)</f>
        <v>0</v>
      </c>
      <c r="E81"/>
    </row>
    <row r="82" spans="1:5" ht="15" x14ac:dyDescent="0.25">
      <c r="A82" s="8" t="s">
        <v>303</v>
      </c>
      <c r="B82" s="88" t="s">
        <v>142</v>
      </c>
      <c r="C82" s="84">
        <f>IF(A82='Öğr.Üyesi-Öğr.Gör.'!$B$14,C81+1,0)</f>
        <v>0</v>
      </c>
      <c r="E82"/>
    </row>
    <row r="83" spans="1:5" ht="15" x14ac:dyDescent="0.25">
      <c r="A83" s="8" t="s">
        <v>303</v>
      </c>
      <c r="B83" s="88" t="s">
        <v>91</v>
      </c>
      <c r="C83" s="84">
        <f>IF(A83='Öğr.Üyesi-Öğr.Gör.'!$B$14,C82+1,0)</f>
        <v>0</v>
      </c>
      <c r="E83"/>
    </row>
    <row r="84" spans="1:5" ht="15" x14ac:dyDescent="0.25">
      <c r="A84" s="8" t="s">
        <v>303</v>
      </c>
      <c r="B84" s="85" t="s">
        <v>215</v>
      </c>
      <c r="C84" s="84">
        <f>IF(A84='Öğr.Üyesi-Öğr.Gör.'!$B$14,C83+1,0)</f>
        <v>0</v>
      </c>
      <c r="E84"/>
    </row>
    <row r="85" spans="1:5" ht="15" x14ac:dyDescent="0.25">
      <c r="A85" s="8" t="s">
        <v>303</v>
      </c>
      <c r="B85" s="88" t="s">
        <v>315</v>
      </c>
      <c r="C85" s="84">
        <f>IF(A85='Öğr.Üyesi-Öğr.Gör.'!$B$14,C84+1,0)</f>
        <v>0</v>
      </c>
      <c r="E85"/>
    </row>
    <row r="86" spans="1:5" ht="15" x14ac:dyDescent="0.25">
      <c r="A86" s="8" t="s">
        <v>303</v>
      </c>
      <c r="B86" s="88" t="s">
        <v>156</v>
      </c>
      <c r="C86" s="84">
        <f>IF(A86='Öğr.Üyesi-Öğr.Gör.'!$B$14,C85+1,0)</f>
        <v>0</v>
      </c>
      <c r="E86"/>
    </row>
    <row r="87" spans="1:5" ht="15" x14ac:dyDescent="0.25">
      <c r="A87" s="78" t="s">
        <v>33</v>
      </c>
      <c r="B87" s="79" t="s">
        <v>169</v>
      </c>
      <c r="C87" s="84">
        <f>IF(A87='Öğr.Üyesi-Öğr.Gör.'!$B$14,C86+1,0)</f>
        <v>0</v>
      </c>
      <c r="E87"/>
    </row>
    <row r="88" spans="1:5" ht="15" x14ac:dyDescent="0.25">
      <c r="A88" s="78" t="s">
        <v>33</v>
      </c>
      <c r="B88" s="79" t="s">
        <v>170</v>
      </c>
      <c r="C88" s="84">
        <f>IF(A88='Öğr.Üyesi-Öğr.Gör.'!$B$14,C87+1,0)</f>
        <v>0</v>
      </c>
      <c r="E88"/>
    </row>
    <row r="89" spans="1:5" ht="15" x14ac:dyDescent="0.25">
      <c r="A89" s="78" t="s">
        <v>33</v>
      </c>
      <c r="B89" s="79" t="s">
        <v>302</v>
      </c>
      <c r="C89" s="84">
        <f>IF(A89='Öğr.Üyesi-Öğr.Gör.'!$B$14,C88+1,0)</f>
        <v>0</v>
      </c>
      <c r="E89"/>
    </row>
    <row r="90" spans="1:5" ht="15" x14ac:dyDescent="0.25">
      <c r="A90" s="8" t="s">
        <v>293</v>
      </c>
      <c r="B90" s="83" t="s">
        <v>117</v>
      </c>
      <c r="C90" s="84">
        <f>IF(A90='Öğr.Üyesi-Öğr.Gör.'!$B$14,C89+1,0)</f>
        <v>0</v>
      </c>
      <c r="E90"/>
    </row>
    <row r="91" spans="1:5" ht="15" x14ac:dyDescent="0.25">
      <c r="A91" s="8" t="s">
        <v>293</v>
      </c>
      <c r="B91" s="83" t="s">
        <v>208</v>
      </c>
      <c r="C91" s="84">
        <f>IF(A91='Öğr.Üyesi-Öğr.Gör.'!$B$14,C90+1,0)</f>
        <v>0</v>
      </c>
      <c r="E91"/>
    </row>
    <row r="92" spans="1:5" ht="15" x14ac:dyDescent="0.25">
      <c r="A92" s="8" t="s">
        <v>293</v>
      </c>
      <c r="B92" s="83" t="s">
        <v>171</v>
      </c>
      <c r="C92" s="84">
        <f>IF(A92='Öğr.Üyesi-Öğr.Gör.'!$B$14,C91+1,0)</f>
        <v>0</v>
      </c>
      <c r="E92"/>
    </row>
    <row r="93" spans="1:5" ht="15" x14ac:dyDescent="0.25">
      <c r="A93" s="78" t="s">
        <v>31</v>
      </c>
      <c r="B93" s="79" t="s">
        <v>173</v>
      </c>
      <c r="C93" s="84">
        <f>IF(A93='Öğr.Üyesi-Öğr.Gör.'!$B$14,C92+1,0)</f>
        <v>0</v>
      </c>
      <c r="E93"/>
    </row>
    <row r="94" spans="1:5" ht="15" x14ac:dyDescent="0.25">
      <c r="A94" s="8" t="s">
        <v>37</v>
      </c>
      <c r="B94" s="83" t="s">
        <v>207</v>
      </c>
      <c r="C94" s="84">
        <f>IF(A94='Öğr.Üyesi-Öğr.Gör.'!$B$14,C93+1,0)</f>
        <v>0</v>
      </c>
      <c r="E94"/>
    </row>
    <row r="95" spans="1:5" ht="15" x14ac:dyDescent="0.25">
      <c r="A95" s="8" t="s">
        <v>37</v>
      </c>
      <c r="B95" s="83" t="s">
        <v>124</v>
      </c>
      <c r="C95" s="84">
        <f>IF(A95='Öğr.Üyesi-Öğr.Gör.'!$B$14,C94+1,0)</f>
        <v>0</v>
      </c>
      <c r="E95"/>
    </row>
    <row r="96" spans="1:5" ht="15" x14ac:dyDescent="0.25">
      <c r="A96" s="8" t="s">
        <v>37</v>
      </c>
      <c r="B96" s="83" t="s">
        <v>120</v>
      </c>
      <c r="C96" s="84">
        <f>IF(A96='Öğr.Üyesi-Öğr.Gör.'!$B$14,C95+1,0)</f>
        <v>0</v>
      </c>
      <c r="E96"/>
    </row>
    <row r="97" spans="1:5" ht="15" x14ac:dyDescent="0.25">
      <c r="A97" s="8" t="s">
        <v>37</v>
      </c>
      <c r="B97" s="83" t="s">
        <v>283</v>
      </c>
      <c r="C97" s="84">
        <f>IF(A97='Öğr.Üyesi-Öğr.Gör.'!$B$14,C96+1,0)</f>
        <v>0</v>
      </c>
      <c r="E97"/>
    </row>
    <row r="98" spans="1:5" ht="15" x14ac:dyDescent="0.25">
      <c r="A98" s="8" t="s">
        <v>37</v>
      </c>
      <c r="B98" s="83" t="s">
        <v>116</v>
      </c>
      <c r="C98" s="84">
        <f>IF(A98='Öğr.Üyesi-Öğr.Gör.'!$B$14,C97+1,0)</f>
        <v>0</v>
      </c>
      <c r="E98"/>
    </row>
    <row r="99" spans="1:5" ht="15" x14ac:dyDescent="0.25">
      <c r="A99" s="8" t="s">
        <v>37</v>
      </c>
      <c r="B99" s="83" t="s">
        <v>117</v>
      </c>
      <c r="C99" s="84">
        <f>IF(A99='Öğr.Üyesi-Öğr.Gör.'!$B$14,C98+1,0)</f>
        <v>0</v>
      </c>
      <c r="E99"/>
    </row>
    <row r="100" spans="1:5" ht="15" x14ac:dyDescent="0.25">
      <c r="A100" s="8" t="s">
        <v>37</v>
      </c>
      <c r="B100" s="83" t="s">
        <v>115</v>
      </c>
      <c r="C100" s="84">
        <f>IF(A100='Öğr.Üyesi-Öğr.Gör.'!$B$14,C99+1,0)</f>
        <v>0</v>
      </c>
      <c r="E100"/>
    </row>
    <row r="101" spans="1:5" ht="15" x14ac:dyDescent="0.25">
      <c r="A101" s="8" t="s">
        <v>37</v>
      </c>
      <c r="B101" s="83" t="s">
        <v>155</v>
      </c>
      <c r="C101" s="84">
        <f>IF(A101='Öğr.Üyesi-Öğr.Gör.'!$B$14,C100+1,0)</f>
        <v>0</v>
      </c>
      <c r="E101"/>
    </row>
    <row r="102" spans="1:5" ht="15" x14ac:dyDescent="0.25">
      <c r="A102" s="8" t="s">
        <v>37</v>
      </c>
      <c r="B102" s="83" t="s">
        <v>209</v>
      </c>
      <c r="C102" s="84">
        <f>IF(A102='Öğr.Üyesi-Öğr.Gör.'!$B$14,C101+1,0)</f>
        <v>0</v>
      </c>
      <c r="E102"/>
    </row>
    <row r="103" spans="1:5" ht="15" x14ac:dyDescent="0.25">
      <c r="A103" s="8" t="s">
        <v>37</v>
      </c>
      <c r="B103" s="83" t="s">
        <v>121</v>
      </c>
      <c r="C103" s="84">
        <f>IF(A103='Öğr.Üyesi-Öğr.Gör.'!$B$14,C102+1,0)</f>
        <v>0</v>
      </c>
      <c r="E103"/>
    </row>
    <row r="104" spans="1:5" ht="15" x14ac:dyDescent="0.25">
      <c r="A104" s="8" t="s">
        <v>37</v>
      </c>
      <c r="B104" s="83" t="s">
        <v>123</v>
      </c>
      <c r="C104" s="84">
        <f>IF(A104='Öğr.Üyesi-Öğr.Gör.'!$B$14,C103+1,0)</f>
        <v>0</v>
      </c>
      <c r="E104"/>
    </row>
    <row r="105" spans="1:5" ht="15" x14ac:dyDescent="0.25">
      <c r="A105" s="8" t="s">
        <v>37</v>
      </c>
      <c r="B105" s="83" t="s">
        <v>119</v>
      </c>
      <c r="C105" s="84">
        <f>IF(A105='Öğr.Üyesi-Öğr.Gör.'!$B$14,C104+1,0)</f>
        <v>0</v>
      </c>
      <c r="E105"/>
    </row>
    <row r="106" spans="1:5" ht="15" x14ac:dyDescent="0.25">
      <c r="A106" s="78" t="s">
        <v>27</v>
      </c>
      <c r="B106" s="79" t="s">
        <v>206</v>
      </c>
      <c r="C106" s="84">
        <f>IF(A106='Öğr.Üyesi-Öğr.Gör.'!$B$14,C105+1,0)</f>
        <v>0</v>
      </c>
      <c r="E106"/>
    </row>
    <row r="107" spans="1:5" ht="15" x14ac:dyDescent="0.25">
      <c r="A107" s="78" t="s">
        <v>27</v>
      </c>
      <c r="B107" s="79" t="s">
        <v>298</v>
      </c>
      <c r="C107" s="84">
        <f>IF(A107='Öğr.Üyesi-Öğr.Gör.'!$B$14,C106+1,0)</f>
        <v>0</v>
      </c>
      <c r="E107"/>
    </row>
    <row r="108" spans="1:5" ht="15" x14ac:dyDescent="0.25">
      <c r="A108" s="78" t="s">
        <v>27</v>
      </c>
      <c r="B108" s="79" t="s">
        <v>205</v>
      </c>
      <c r="C108" s="84">
        <f>IF(A108='Öğr.Üyesi-Öğr.Gör.'!$B$14,C107+1,0)</f>
        <v>0</v>
      </c>
      <c r="E108"/>
    </row>
    <row r="109" spans="1:5" x14ac:dyDescent="0.2">
      <c r="A109" s="78" t="s">
        <v>27</v>
      </c>
      <c r="B109" s="79" t="s">
        <v>284</v>
      </c>
      <c r="C109" s="84">
        <f>IF(A109='Öğr.Üyesi-Öğr.Gör.'!$B$14,C108+1,0)</f>
        <v>0</v>
      </c>
    </row>
    <row r="110" spans="1:5" x14ac:dyDescent="0.2">
      <c r="A110" s="8" t="s">
        <v>38</v>
      </c>
      <c r="B110" s="83" t="s">
        <v>292</v>
      </c>
      <c r="C110" s="84">
        <f>IF(A110='Öğr.Üyesi-Öğr.Gör.'!$B$14,C109+1,0)</f>
        <v>0</v>
      </c>
    </row>
    <row r="111" spans="1:5" x14ac:dyDescent="0.2">
      <c r="A111" s="8" t="s">
        <v>38</v>
      </c>
      <c r="B111" s="83" t="s">
        <v>164</v>
      </c>
      <c r="C111" s="84">
        <f>IF(A111='Öğr.Üyesi-Öğr.Gör.'!$B$14,C110+1,0)</f>
        <v>0</v>
      </c>
    </row>
    <row r="112" spans="1:5" x14ac:dyDescent="0.2">
      <c r="A112" s="8" t="s">
        <v>38</v>
      </c>
      <c r="B112" s="83" t="s">
        <v>209</v>
      </c>
      <c r="C112" s="84">
        <f>IF(A112='Öğr.Üyesi-Öğr.Gör.'!$B$14,C111+1,0)</f>
        <v>0</v>
      </c>
    </row>
    <row r="113" spans="1:3" x14ac:dyDescent="0.2">
      <c r="A113" s="78" t="s">
        <v>35</v>
      </c>
      <c r="B113" s="78" t="s">
        <v>35</v>
      </c>
      <c r="C113" s="84">
        <f>IF(A113='Öğr.Üyesi-Öğr.Gör.'!$B$14,C112+1,0)</f>
        <v>0</v>
      </c>
    </row>
    <row r="114" spans="1:3" x14ac:dyDescent="0.2">
      <c r="A114" s="8" t="s">
        <v>304</v>
      </c>
      <c r="B114" s="8" t="s">
        <v>299</v>
      </c>
      <c r="C114" s="84">
        <f>IF(A114='Öğr.Üyesi-Öğr.Gör.'!$B$14,C113+1,0)</f>
        <v>0</v>
      </c>
    </row>
    <row r="115" spans="1:3" x14ac:dyDescent="0.2">
      <c r="A115" s="85" t="s">
        <v>224</v>
      </c>
      <c r="B115" s="85" t="s">
        <v>223</v>
      </c>
      <c r="C115" s="84">
        <f>IF(A115='Öğr.Üyesi-Öğr.Gör.'!$B$14,C114+1,0)</f>
        <v>0</v>
      </c>
    </row>
    <row r="116" spans="1:3" x14ac:dyDescent="0.2">
      <c r="A116" s="8" t="s">
        <v>301</v>
      </c>
      <c r="B116" s="83" t="s">
        <v>157</v>
      </c>
      <c r="C116" s="84">
        <f>IF(A116='Öğr.Üyesi-Öğr.Gör.'!$B$14,C115+1,0)</f>
        <v>0</v>
      </c>
    </row>
    <row r="117" spans="1:3" x14ac:dyDescent="0.2">
      <c r="A117" s="8" t="s">
        <v>301</v>
      </c>
      <c r="B117" s="83" t="s">
        <v>155</v>
      </c>
      <c r="C117" s="84">
        <f>IF(A117='Öğr.Üyesi-Öğr.Gör.'!$B$14,C116+1,0)</f>
        <v>0</v>
      </c>
    </row>
  </sheetData>
  <sortState ref="B94:B105">
    <sortCondition ref="B94:B105"/>
  </sortState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topLeftCell="A13" workbookViewId="0">
      <selection activeCell="F35" sqref="F35"/>
    </sheetView>
  </sheetViews>
  <sheetFormatPr defaultRowHeight="15" x14ac:dyDescent="0.25"/>
  <cols>
    <col min="1" max="1" width="34.140625" bestFit="1" customWidth="1"/>
    <col min="2" max="2" width="9.140625" style="10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3" customWidth="1"/>
    <col min="11" max="26" width="7.5703125" customWidth="1"/>
  </cols>
  <sheetData>
    <row r="1" spans="1:14" x14ac:dyDescent="0.25">
      <c r="A1" s="241" t="s">
        <v>14</v>
      </c>
      <c r="B1" s="241"/>
      <c r="C1" t="s">
        <v>39</v>
      </c>
      <c r="E1" s="1" t="s">
        <v>36</v>
      </c>
      <c r="F1" s="2" t="s">
        <v>115</v>
      </c>
    </row>
    <row r="2" spans="1:14" x14ac:dyDescent="0.25">
      <c r="A2" s="1" t="s">
        <v>15</v>
      </c>
      <c r="B2" s="5">
        <v>0</v>
      </c>
      <c r="C2" t="s">
        <v>46</v>
      </c>
      <c r="E2" s="1" t="s">
        <v>37</v>
      </c>
      <c r="F2" s="2" t="s">
        <v>116</v>
      </c>
      <c r="G2" s="2" t="s">
        <v>117</v>
      </c>
      <c r="H2" s="2" t="s">
        <v>118</v>
      </c>
      <c r="I2" s="2" t="s">
        <v>119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</row>
    <row r="3" spans="1:14" x14ac:dyDescent="0.25">
      <c r="A3" s="1" t="s">
        <v>17</v>
      </c>
      <c r="B3" s="5">
        <v>0</v>
      </c>
      <c r="C3" t="s">
        <v>40</v>
      </c>
      <c r="E3" s="1" t="s">
        <v>27</v>
      </c>
      <c r="F3" s="2" t="s">
        <v>126</v>
      </c>
      <c r="G3" s="2" t="s">
        <v>127</v>
      </c>
      <c r="H3" s="2"/>
      <c r="I3" s="2"/>
    </row>
    <row r="4" spans="1:14" x14ac:dyDescent="0.25">
      <c r="A4" s="1" t="s">
        <v>19</v>
      </c>
      <c r="B4" s="5">
        <v>0</v>
      </c>
      <c r="C4" t="s">
        <v>25</v>
      </c>
      <c r="E4" s="1" t="s">
        <v>38</v>
      </c>
      <c r="F4" s="2" t="s">
        <v>118</v>
      </c>
      <c r="H4" s="2"/>
      <c r="I4" s="2"/>
      <c r="J4" s="2"/>
    </row>
    <row r="5" spans="1:14" x14ac:dyDescent="0.25">
      <c r="A5" s="1" t="s">
        <v>18</v>
      </c>
      <c r="B5" s="5">
        <v>5</v>
      </c>
      <c r="C5" t="s">
        <v>28</v>
      </c>
      <c r="E5" s="1" t="s">
        <v>39</v>
      </c>
      <c r="F5" s="2" t="s">
        <v>128</v>
      </c>
      <c r="G5" s="2" t="s">
        <v>119</v>
      </c>
      <c r="H5" s="2"/>
      <c r="I5" s="2"/>
      <c r="J5" s="2"/>
    </row>
    <row r="6" spans="1:14" x14ac:dyDescent="0.25">
      <c r="A6" s="1" t="s">
        <v>20</v>
      </c>
      <c r="B6" s="5">
        <v>5</v>
      </c>
      <c r="C6" t="s">
        <v>41</v>
      </c>
      <c r="E6" s="1" t="s">
        <v>44</v>
      </c>
      <c r="F6" s="2" t="s">
        <v>129</v>
      </c>
      <c r="G6" s="2" t="s">
        <v>130</v>
      </c>
      <c r="H6" s="2" t="s">
        <v>131</v>
      </c>
      <c r="I6" s="2" t="s">
        <v>132</v>
      </c>
      <c r="J6" s="2" t="s">
        <v>133</v>
      </c>
    </row>
    <row r="7" spans="1:14" x14ac:dyDescent="0.25">
      <c r="A7" s="1" t="s">
        <v>7</v>
      </c>
      <c r="B7" s="5">
        <v>5</v>
      </c>
      <c r="C7" t="s">
        <v>32</v>
      </c>
      <c r="E7" s="1" t="s">
        <v>46</v>
      </c>
      <c r="F7" s="2" t="s">
        <v>134</v>
      </c>
      <c r="H7" s="2"/>
      <c r="I7" s="2"/>
      <c r="J7" s="2"/>
    </row>
    <row r="8" spans="1:14" x14ac:dyDescent="0.25">
      <c r="A8" s="1" t="s">
        <v>16</v>
      </c>
      <c r="B8" s="5">
        <v>5</v>
      </c>
      <c r="C8" t="s">
        <v>29</v>
      </c>
      <c r="E8" s="1" t="s">
        <v>40</v>
      </c>
      <c r="F8" s="2" t="s">
        <v>124</v>
      </c>
      <c r="G8" s="2" t="s">
        <v>135</v>
      </c>
      <c r="H8" s="2" t="s">
        <v>135</v>
      </c>
      <c r="I8" s="2" t="s">
        <v>119</v>
      </c>
      <c r="J8" s="2" t="s">
        <v>121</v>
      </c>
      <c r="K8" s="2" t="s">
        <v>120</v>
      </c>
      <c r="L8" s="2" t="s">
        <v>128</v>
      </c>
      <c r="M8" s="2" t="s">
        <v>136</v>
      </c>
    </row>
    <row r="9" spans="1:14" x14ac:dyDescent="0.25">
      <c r="A9" s="1" t="s">
        <v>55</v>
      </c>
      <c r="B9" s="5"/>
      <c r="C9" t="s">
        <v>13</v>
      </c>
      <c r="E9" s="1" t="s">
        <v>25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141</v>
      </c>
      <c r="K9" s="2" t="s">
        <v>142</v>
      </c>
      <c r="L9" s="2" t="s">
        <v>143</v>
      </c>
    </row>
    <row r="10" spans="1:14" x14ac:dyDescent="0.25">
      <c r="C10" t="s">
        <v>45</v>
      </c>
      <c r="E10" s="1" t="s">
        <v>28</v>
      </c>
      <c r="F10" s="2" t="s">
        <v>144</v>
      </c>
      <c r="G10" s="2" t="s">
        <v>145</v>
      </c>
      <c r="H10" s="2" t="s">
        <v>146</v>
      </c>
      <c r="I10" s="2" t="s">
        <v>147</v>
      </c>
      <c r="J10" s="2"/>
    </row>
    <row r="11" spans="1:14" x14ac:dyDescent="0.25">
      <c r="A11" t="s">
        <v>21</v>
      </c>
      <c r="B11" s="10">
        <v>10</v>
      </c>
      <c r="C11" t="s">
        <v>30</v>
      </c>
      <c r="E11" s="1" t="s">
        <v>34</v>
      </c>
      <c r="H11" s="2"/>
      <c r="I11" s="2"/>
      <c r="J11" s="2"/>
    </row>
    <row r="12" spans="1:14" x14ac:dyDescent="0.25">
      <c r="A12" t="s">
        <v>22</v>
      </c>
      <c r="B12" s="10">
        <v>10</v>
      </c>
      <c r="C12" t="s">
        <v>42</v>
      </c>
      <c r="E12" s="1" t="s">
        <v>41</v>
      </c>
      <c r="F12" s="2" t="s">
        <v>119</v>
      </c>
      <c r="G12" s="2" t="s">
        <v>148</v>
      </c>
      <c r="H12" s="2" t="s">
        <v>148</v>
      </c>
      <c r="I12" s="2" t="s">
        <v>123</v>
      </c>
      <c r="J12" s="2" t="s">
        <v>149</v>
      </c>
    </row>
    <row r="13" spans="1:14" x14ac:dyDescent="0.25">
      <c r="A13" t="s">
        <v>23</v>
      </c>
      <c r="B13" s="10">
        <v>10</v>
      </c>
      <c r="C13" t="s">
        <v>26</v>
      </c>
      <c r="E13" s="1" t="s">
        <v>32</v>
      </c>
      <c r="F13" s="2" t="s">
        <v>150</v>
      </c>
      <c r="H13" s="2"/>
      <c r="I13" s="2"/>
      <c r="J13" s="2"/>
    </row>
    <row r="14" spans="1:14" x14ac:dyDescent="0.25">
      <c r="C14" t="s">
        <v>33</v>
      </c>
      <c r="E14" s="1" t="s">
        <v>29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131</v>
      </c>
    </row>
    <row r="15" spans="1:14" x14ac:dyDescent="0.25">
      <c r="A15" t="s">
        <v>24</v>
      </c>
      <c r="B15" s="10">
        <v>12</v>
      </c>
      <c r="C15" t="s">
        <v>293</v>
      </c>
      <c r="E15" s="1" t="s">
        <v>13</v>
      </c>
      <c r="F15" s="2" t="s">
        <v>91</v>
      </c>
      <c r="G15" s="2" t="s">
        <v>155</v>
      </c>
      <c r="H15" s="2" t="s">
        <v>156</v>
      </c>
      <c r="I15" s="2" t="s">
        <v>157</v>
      </c>
      <c r="J15" s="2"/>
    </row>
    <row r="16" spans="1:14" x14ac:dyDescent="0.25">
      <c r="A16" t="s">
        <v>56</v>
      </c>
      <c r="B16" s="10">
        <v>10</v>
      </c>
      <c r="C16" t="s">
        <v>31</v>
      </c>
      <c r="E16" s="1" t="s">
        <v>45</v>
      </c>
      <c r="F16" s="2" t="s">
        <v>125</v>
      </c>
      <c r="G16" s="2" t="s">
        <v>125</v>
      </c>
      <c r="H16" s="2" t="s">
        <v>158</v>
      </c>
      <c r="I16" s="2" t="s">
        <v>159</v>
      </c>
      <c r="J16" s="2"/>
    </row>
    <row r="17" spans="1:20" x14ac:dyDescent="0.25">
      <c r="B17" s="5"/>
      <c r="C17" t="s">
        <v>36</v>
      </c>
      <c r="E17" s="1" t="s">
        <v>30</v>
      </c>
      <c r="F17" s="2" t="s">
        <v>125</v>
      </c>
      <c r="G17" s="2" t="s">
        <v>160</v>
      </c>
      <c r="H17" s="2" t="s">
        <v>161</v>
      </c>
      <c r="I17" s="2" t="s">
        <v>162</v>
      </c>
      <c r="J17" s="2" t="s">
        <v>163</v>
      </c>
    </row>
    <row r="18" spans="1:20" x14ac:dyDescent="0.25">
      <c r="C18" t="s">
        <v>37</v>
      </c>
      <c r="E18" s="1" t="s">
        <v>42</v>
      </c>
      <c r="F18" s="2" t="s">
        <v>164</v>
      </c>
      <c r="G18" s="2" t="s">
        <v>165</v>
      </c>
      <c r="H18" s="2" t="s">
        <v>166</v>
      </c>
      <c r="I18" s="2"/>
      <c r="J18" s="2"/>
    </row>
    <row r="19" spans="1:20" x14ac:dyDescent="0.25">
      <c r="C19" t="s">
        <v>27</v>
      </c>
      <c r="E19" s="1" t="s">
        <v>26</v>
      </c>
      <c r="F19" s="2" t="s">
        <v>137</v>
      </c>
      <c r="G19" s="2" t="s">
        <v>138</v>
      </c>
      <c r="H19" s="2" t="s">
        <v>139</v>
      </c>
      <c r="I19" s="2" t="s">
        <v>141</v>
      </c>
      <c r="J19" s="2" t="s">
        <v>140</v>
      </c>
      <c r="K19" s="2" t="s">
        <v>126</v>
      </c>
      <c r="L19" s="2" t="s">
        <v>91</v>
      </c>
      <c r="M19" s="2" t="s">
        <v>143</v>
      </c>
      <c r="N19" s="2" t="s">
        <v>139</v>
      </c>
      <c r="O19" s="2" t="s">
        <v>142</v>
      </c>
      <c r="P19" s="2" t="s">
        <v>167</v>
      </c>
      <c r="Q19" s="2" t="s">
        <v>144</v>
      </c>
      <c r="R19" s="2" t="s">
        <v>145</v>
      </c>
      <c r="S19" s="2" t="s">
        <v>156</v>
      </c>
      <c r="T19" s="2" t="s">
        <v>168</v>
      </c>
    </row>
    <row r="20" spans="1:20" x14ac:dyDescent="0.25">
      <c r="A20" t="s">
        <v>185</v>
      </c>
      <c r="C20" t="s">
        <v>38</v>
      </c>
      <c r="E20" s="1" t="s">
        <v>33</v>
      </c>
      <c r="F20" s="2" t="s">
        <v>169</v>
      </c>
      <c r="G20" s="2" t="s">
        <v>170</v>
      </c>
      <c r="H20" s="2"/>
      <c r="I20" s="2"/>
      <c r="J20" s="2"/>
    </row>
    <row r="21" spans="1:20" x14ac:dyDescent="0.25">
      <c r="A21" t="s">
        <v>110</v>
      </c>
      <c r="C21" t="s">
        <v>35</v>
      </c>
      <c r="E21" s="1" t="s">
        <v>293</v>
      </c>
      <c r="F21" s="2" t="s">
        <v>117</v>
      </c>
      <c r="G21" s="2" t="s">
        <v>171</v>
      </c>
      <c r="H21" s="2" t="s">
        <v>172</v>
      </c>
      <c r="I21" s="2"/>
      <c r="J21" s="2"/>
    </row>
    <row r="22" spans="1:20" x14ac:dyDescent="0.25">
      <c r="A22" t="s">
        <v>220</v>
      </c>
      <c r="C22" t="s">
        <v>34</v>
      </c>
      <c r="E22" s="1" t="s">
        <v>31</v>
      </c>
      <c r="F22" s="2" t="s">
        <v>173</v>
      </c>
      <c r="H22" s="2"/>
      <c r="I22" s="2"/>
      <c r="J22" s="2"/>
    </row>
    <row r="23" spans="1:20" x14ac:dyDescent="0.25">
      <c r="A23" t="s">
        <v>221</v>
      </c>
      <c r="C23" t="s">
        <v>44</v>
      </c>
      <c r="E23" s="1" t="s">
        <v>182</v>
      </c>
      <c r="H23" s="2"/>
      <c r="I23" s="2"/>
      <c r="J23" s="2"/>
    </row>
    <row r="24" spans="1:20" x14ac:dyDescent="0.25">
      <c r="A24" t="s">
        <v>264</v>
      </c>
      <c r="E24" s="6"/>
      <c r="H24" s="2"/>
      <c r="I24" s="2"/>
      <c r="J24" s="2"/>
    </row>
    <row r="25" spans="1:20" x14ac:dyDescent="0.25">
      <c r="A25" t="s">
        <v>114</v>
      </c>
      <c r="E25" s="6" t="s">
        <v>35</v>
      </c>
      <c r="H25" s="2"/>
      <c r="I25" s="2"/>
      <c r="J25" s="2"/>
    </row>
    <row r="26" spans="1:20" x14ac:dyDescent="0.25">
      <c r="A26" t="s">
        <v>111</v>
      </c>
      <c r="H26" s="2"/>
      <c r="I26" s="2"/>
      <c r="J26" s="2"/>
    </row>
    <row r="27" spans="1:20" x14ac:dyDescent="0.25">
      <c r="A27" t="s">
        <v>112</v>
      </c>
      <c r="H27" s="2"/>
      <c r="I27" s="2"/>
      <c r="J27" s="2"/>
    </row>
    <row r="28" spans="1:20" x14ac:dyDescent="0.25">
      <c r="A28" t="s">
        <v>114</v>
      </c>
      <c r="C28" t="s">
        <v>37</v>
      </c>
      <c r="E28" s="14" t="str">
        <f>UPPER(C28)</f>
        <v>BANDIRMA MESLEK YÜKSEKOKULU</v>
      </c>
      <c r="H28" s="2"/>
      <c r="I28" s="2"/>
      <c r="J28" s="2"/>
    </row>
    <row r="29" spans="1:20" x14ac:dyDescent="0.25">
      <c r="C29" s="87" t="s">
        <v>27</v>
      </c>
      <c r="E29" s="14" t="str">
        <f t="shared" ref="E29:E48" si="0">UPPER(C29)</f>
        <v>DENİZCİLİK FAKÜLTESİ</v>
      </c>
      <c r="H29" s="2"/>
      <c r="I29" s="2"/>
      <c r="J29" s="2"/>
    </row>
    <row r="30" spans="1:20" x14ac:dyDescent="0.25">
      <c r="C30" t="s">
        <v>38</v>
      </c>
      <c r="E30" s="14" t="str">
        <f t="shared" si="0"/>
        <v>DENİZCİLİK MESLEK YÜKSEKOKULU</v>
      </c>
      <c r="H30" s="2"/>
      <c r="I30" s="2"/>
      <c r="J30" s="2"/>
    </row>
    <row r="31" spans="1:20" x14ac:dyDescent="0.25">
      <c r="C31" t="s">
        <v>39</v>
      </c>
      <c r="E31" s="14" t="str">
        <f t="shared" si="0"/>
        <v>ERDEK MESLEK YÜKSEKOKULU</v>
      </c>
      <c r="H31" s="2"/>
      <c r="I31" s="2"/>
      <c r="J31" s="2"/>
    </row>
    <row r="32" spans="1:20" x14ac:dyDescent="0.25">
      <c r="C32" t="s">
        <v>40</v>
      </c>
      <c r="E32" s="14" t="str">
        <f t="shared" si="0"/>
        <v>GÖNEN MESLEK YÜKSEKOKULU</v>
      </c>
      <c r="H32" s="2"/>
      <c r="I32" s="2"/>
      <c r="J32" s="2"/>
    </row>
    <row r="33" spans="3:10" x14ac:dyDescent="0.25">
      <c r="C33" s="87" t="s">
        <v>25</v>
      </c>
      <c r="E33" s="14" t="str">
        <f t="shared" si="0"/>
        <v>İKTİSADİ VE İDARİ BİLİMLER FAKÜLTESİ</v>
      </c>
      <c r="H33" s="2"/>
      <c r="I33" s="2"/>
      <c r="J33" s="2"/>
    </row>
    <row r="34" spans="3:10" x14ac:dyDescent="0.25">
      <c r="C34" s="87" t="s">
        <v>304</v>
      </c>
      <c r="E34" s="14" t="str">
        <f t="shared" si="0"/>
        <v>İLAHİYAT FAKÜLTESİ</v>
      </c>
      <c r="H34" s="2"/>
      <c r="I34" s="2"/>
      <c r="J34" s="2"/>
    </row>
    <row r="35" spans="3:10" x14ac:dyDescent="0.25">
      <c r="C35" s="87" t="s">
        <v>301</v>
      </c>
      <c r="E35" s="14" t="str">
        <f t="shared" si="0"/>
        <v>İLETİŞİM FAKÜLTESİ</v>
      </c>
      <c r="H35" s="2"/>
      <c r="I35" s="2"/>
      <c r="J35" s="2"/>
    </row>
    <row r="36" spans="3:10" x14ac:dyDescent="0.25">
      <c r="C36" s="87" t="s">
        <v>28</v>
      </c>
      <c r="E36" s="14" t="str">
        <f t="shared" si="0"/>
        <v>İNSAN VE TOPLUM BİLİMLERİ FAKÜLTESİ</v>
      </c>
      <c r="H36" s="2"/>
      <c r="I36" s="2"/>
      <c r="J36" s="2"/>
    </row>
    <row r="37" spans="3:10" x14ac:dyDescent="0.25">
      <c r="C37" t="s">
        <v>303</v>
      </c>
      <c r="E37" s="14" t="str">
        <f t="shared" si="0"/>
        <v>LİSANSÜSTÜ EĞİTİM ENSTİTÜSÜ</v>
      </c>
      <c r="H37" s="2"/>
      <c r="I37" s="2"/>
      <c r="J37" s="2"/>
    </row>
    <row r="38" spans="3:10" x14ac:dyDescent="0.25">
      <c r="C38" t="s">
        <v>41</v>
      </c>
      <c r="E38" s="14" t="str">
        <f t="shared" si="0"/>
        <v>MANYAS MESLEK YÜKSEKOKULU</v>
      </c>
      <c r="H38" s="2"/>
      <c r="I38" s="2"/>
      <c r="J38" s="2"/>
    </row>
    <row r="39" spans="3:10" x14ac:dyDescent="0.25">
      <c r="C39" s="87" t="s">
        <v>29</v>
      </c>
      <c r="E39" s="14" t="str">
        <f t="shared" si="0"/>
        <v>MÜHENDİSLİK VE DOĞA BİLİMLERİ FAKÜLTESİ</v>
      </c>
      <c r="H39" s="2"/>
      <c r="I39" s="2"/>
      <c r="J39" s="2"/>
    </row>
    <row r="40" spans="3:10" x14ac:dyDescent="0.25">
      <c r="C40" s="87" t="s">
        <v>13</v>
      </c>
      <c r="E40" s="14" t="str">
        <f t="shared" si="0"/>
        <v>ÖMER SEYFETTİN UYGULAMALI BİLİMLER FAKÜLTESİ</v>
      </c>
      <c r="H40" s="2"/>
      <c r="I40" s="2"/>
      <c r="J40" s="2"/>
    </row>
    <row r="41" spans="3:10" x14ac:dyDescent="0.25">
      <c r="C41" s="87" t="s">
        <v>30</v>
      </c>
      <c r="E41" s="14" t="str">
        <f t="shared" si="0"/>
        <v>SAĞLIK BİLİMLERİ FAKÜLTESİ</v>
      </c>
      <c r="H41" s="2"/>
      <c r="I41" s="2"/>
      <c r="J41" s="2"/>
    </row>
    <row r="42" spans="3:10" x14ac:dyDescent="0.25">
      <c r="C42" t="s">
        <v>42</v>
      </c>
      <c r="E42" s="14" t="str">
        <f t="shared" si="0"/>
        <v>SAĞLIK HİZMETLERİ MESLEK YÜKSEKOKULU</v>
      </c>
      <c r="H42" s="2"/>
      <c r="I42" s="2"/>
      <c r="J42" s="2"/>
    </row>
    <row r="43" spans="3:10" x14ac:dyDescent="0.25">
      <c r="C43" s="87" t="s">
        <v>278</v>
      </c>
      <c r="E43" s="14" t="str">
        <f t="shared" si="0"/>
        <v>SANAT, TASARIM VE  MİMARLIK FAKÜLTESİ</v>
      </c>
      <c r="H43" s="2"/>
      <c r="I43" s="2"/>
      <c r="J43" s="2"/>
    </row>
    <row r="44" spans="3:10" x14ac:dyDescent="0.25">
      <c r="C44" s="87" t="s">
        <v>33</v>
      </c>
      <c r="E44" s="14" t="str">
        <f t="shared" si="0"/>
        <v>SPOR BİLİMLERİ FAKÜLTESİ</v>
      </c>
      <c r="H44" s="2"/>
      <c r="I44" s="2"/>
      <c r="J44" s="2"/>
    </row>
    <row r="45" spans="3:10" x14ac:dyDescent="0.25">
      <c r="C45" t="s">
        <v>293</v>
      </c>
      <c r="E45" s="14" t="str">
        <f t="shared" si="0"/>
        <v>SUSURLUK TARIM VE ORMAN MESLEK YÜKSEKOKULU</v>
      </c>
      <c r="H45" s="2"/>
      <c r="I45" s="2"/>
      <c r="J45" s="2"/>
    </row>
    <row r="46" spans="3:10" x14ac:dyDescent="0.25">
      <c r="C46" s="87" t="s">
        <v>31</v>
      </c>
      <c r="E46" s="14" t="str">
        <f t="shared" si="0"/>
        <v>TIP FAKÜLTESİ</v>
      </c>
      <c r="H46" s="2"/>
      <c r="I46" s="2"/>
      <c r="J46" s="2"/>
    </row>
    <row r="47" spans="3:10" x14ac:dyDescent="0.25">
      <c r="C47" t="s">
        <v>182</v>
      </c>
      <c r="E47" s="14" t="str">
        <f t="shared" si="0"/>
        <v>TÜRK DİLİ VE ATATÜRK İLKELERİ VE İNKILAP TARİHİ BÖLÜMLERİ</v>
      </c>
      <c r="H47" s="2"/>
      <c r="I47" s="2"/>
      <c r="J47" s="2"/>
    </row>
    <row r="48" spans="3:10" x14ac:dyDescent="0.25">
      <c r="C48" t="s">
        <v>35</v>
      </c>
      <c r="E48" s="14" t="str">
        <f t="shared" si="0"/>
        <v>YABANCI DİLLER YÜKSEKOKULU</v>
      </c>
      <c r="H48" s="2"/>
      <c r="I48" s="2"/>
      <c r="J48" s="2"/>
    </row>
    <row r="49" spans="5:10" x14ac:dyDescent="0.25">
      <c r="E49" s="14"/>
      <c r="H49" s="2"/>
      <c r="I49" s="2"/>
      <c r="J49" s="2"/>
    </row>
    <row r="50" spans="5:10" x14ac:dyDescent="0.25">
      <c r="E50" s="14"/>
      <c r="H50" s="2"/>
      <c r="I50" s="2"/>
      <c r="J50" s="2"/>
    </row>
    <row r="51" spans="5:10" x14ac:dyDescent="0.25">
      <c r="E51" s="14"/>
      <c r="H51" s="2"/>
      <c r="I51" s="2"/>
      <c r="J51" s="2"/>
    </row>
    <row r="52" spans="5:10" x14ac:dyDescent="0.25">
      <c r="E52" s="14"/>
      <c r="H52" s="2"/>
      <c r="I52" s="2"/>
      <c r="J52" s="2"/>
    </row>
    <row r="53" spans="5:10" x14ac:dyDescent="0.25">
      <c r="H53" s="2"/>
      <c r="I53" s="2"/>
      <c r="J53" s="2"/>
    </row>
    <row r="54" spans="5:10" x14ac:dyDescent="0.25">
      <c r="H54" s="2"/>
      <c r="I54" s="2"/>
      <c r="J54" s="2"/>
    </row>
    <row r="55" spans="5:10" x14ac:dyDescent="0.25">
      <c r="H55" s="2"/>
    </row>
    <row r="56" spans="5:10" x14ac:dyDescent="0.25">
      <c r="H56" s="2"/>
    </row>
    <row r="57" spans="5:10" x14ac:dyDescent="0.25">
      <c r="H57" s="2"/>
    </row>
    <row r="58" spans="5:10" x14ac:dyDescent="0.25">
      <c r="H58" s="2"/>
    </row>
    <row r="59" spans="5:10" x14ac:dyDescent="0.25">
      <c r="H59" s="2"/>
    </row>
    <row r="60" spans="5:10" x14ac:dyDescent="0.25">
      <c r="H60" s="2"/>
    </row>
    <row r="61" spans="5:10" x14ac:dyDescent="0.25">
      <c r="H61" s="2"/>
    </row>
    <row r="62" spans="5:10" x14ac:dyDescent="0.25">
      <c r="H62" s="2"/>
    </row>
    <row r="63" spans="5:10" x14ac:dyDescent="0.25">
      <c r="H63" s="2"/>
    </row>
    <row r="64" spans="5:10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</sheetData>
  <sortState ref="C29:C49">
    <sortCondition ref="C28:C49"/>
  </sortState>
  <mergeCells count="1">
    <mergeCell ref="A1:B1"/>
  </mergeCells>
  <dataValidations count="2">
    <dataValidation type="list" allowBlank="1" showInputMessage="1" showErrorMessage="1" sqref="E2" xr:uid="{00000000-0002-0000-0300-000000000000}">
      <formula1>$J$4:$J$12</formula1>
    </dataValidation>
    <dataValidation type="list" allowBlank="1" showInputMessage="1" showErrorMessage="1" sqref="E1" xr:uid="{00000000-0002-0000-03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2025-08-06T08:01:30Z</dcterms:modified>
</cp:coreProperties>
</file>